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95" activeTab="0"/>
  </bookViews>
  <sheets>
    <sheet name="Excursion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<sst xmlns="http://schemas.openxmlformats.org/spreadsheetml/2006/main" count="81" uniqueCount="45">
  <si>
    <t>ЭКСКУРСИИ</t>
  </si>
  <si>
    <t>ПРОДОЛЖ.</t>
  </si>
  <si>
    <t>ЦЕНА ЗА ЧЕЛОВЕКА (US$)</t>
  </si>
  <si>
    <t>РУССКОЯЗ. ГИД (US$)</t>
  </si>
  <si>
    <t>ТИП ТРАНСПОРТА</t>
  </si>
  <si>
    <t>1 чел.</t>
  </si>
  <si>
    <t>2 чел</t>
  </si>
  <si>
    <t>3 чел</t>
  </si>
  <si>
    <t>4-9 чел</t>
  </si>
  <si>
    <t>10+</t>
  </si>
  <si>
    <t>TRANSFERS</t>
  </si>
  <si>
    <t>One way transfer from airport/Hotel or v.v</t>
  </si>
  <si>
    <t>Микроавтобус/ Автомобиль</t>
  </si>
  <si>
    <t>Ticket delivery to airport</t>
  </si>
  <si>
    <t>Ticket delivery to terminal</t>
  </si>
  <si>
    <t>TOURS</t>
  </si>
  <si>
    <t>City Tour</t>
  </si>
  <si>
    <t>3.5 hrs</t>
  </si>
  <si>
    <t>Heartlands of New Asia - S'pore</t>
  </si>
  <si>
    <t xml:space="preserve">Harbour Cruise - Imperial Junk "Cheng Ho" </t>
  </si>
  <si>
    <t>Morning Glory Cruise</t>
  </si>
  <si>
    <t>2.5 hrs</t>
  </si>
  <si>
    <t>High Tea Cruise</t>
  </si>
  <si>
    <t>Dinner Cruise</t>
  </si>
  <si>
    <t>2 hrs</t>
  </si>
  <si>
    <t>Heritage Tour</t>
  </si>
  <si>
    <t>Heartlands Trail - S'pore Lifestyle</t>
  </si>
  <si>
    <t>Peranakan Experience</t>
  </si>
  <si>
    <t>City in Transformation Tour</t>
  </si>
  <si>
    <t>Sentosa Island Tour (incl cable car)</t>
  </si>
  <si>
    <t>Morning Tour inclu Underwaterworld</t>
  </si>
  <si>
    <t>Only Available in Seat-In-Coach Basis</t>
  </si>
  <si>
    <t>Afternoon Tour inclu Underwaterworld</t>
  </si>
  <si>
    <t>Evening Tour inclu Underwaterworld</t>
  </si>
  <si>
    <t>4 hrs</t>
  </si>
  <si>
    <t>Jurong Bird Park</t>
  </si>
  <si>
    <t>Night Tour</t>
  </si>
  <si>
    <t>Zoological Garden Tour</t>
  </si>
  <si>
    <t>Zoological Garden Tour (with wild breakfast)</t>
  </si>
  <si>
    <t>Night Zoo Safari Tour</t>
  </si>
  <si>
    <t>Johore Bahru Tour</t>
  </si>
  <si>
    <t xml:space="preserve">ВНИМАНИЕ: 50% доплата производится на трансферы рейсов прилетающих между 23:00 и 07:00 утра. </t>
  </si>
  <si>
    <t>ВНИМАНИЕ: Трансферы по другим направлениям предоставляются по запросу.</t>
  </si>
  <si>
    <t xml:space="preserve">ВНИМАНИЕ: При трансфере предусмотрен провоз 1 багажного места, весом не более 30 кг, на пассажира. Заказ дополнительного транспорта для багажа, за дополнительную плату. </t>
  </si>
  <si>
    <r>
      <t xml:space="preserve">ATLANTA TOUR SERVICE                                                                               Москва, ул. Верхняя Красносельская д.11А стр.3                                      Тел: 225-18-48 </t>
    </r>
    <r>
      <rPr>
        <b/>
        <i/>
        <u val="single"/>
        <sz val="14"/>
        <color indexed="10"/>
        <rFont val="Arial"/>
        <family val="2"/>
      </rPr>
      <t>atlantatour@mail.ru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</si>
</sst>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h:mm:ss\ AM/PM"/>
    <numFmt numFmtId="175" formatCode="mmm\-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;[Red]#,##0.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FC19]d\ mmmm\ yyyy\ &quot;г.&quot;"/>
    <numFmt numFmtId="188" formatCode="dd/mm/yy;@"/>
    <numFmt numFmtId="189" formatCode="mmm/yyyy"/>
    <numFmt numFmtId="190" formatCode="[$-419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&quot;$&quot;* #,##0.000_);_(&quot;$&quot;* \(#,##0.000\);_(&quot;$&quot;* &quot;-&quot;??_);_(@_)"/>
    <numFmt numFmtId="196" formatCode="\4\-\9"/>
    <numFmt numFmtId="197" formatCode="\10\-\1\4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i/>
      <u val="single"/>
      <sz val="14"/>
      <color indexed="10"/>
      <name val="Arial"/>
      <family val="2"/>
    </font>
    <font>
      <b/>
      <i/>
      <sz val="14"/>
      <name val="Arial"/>
      <family val="2"/>
    </font>
    <font>
      <b/>
      <sz val="10"/>
      <name val="Tahoma"/>
      <family val="2"/>
    </font>
    <font>
      <b/>
      <sz val="10"/>
      <color indexed="62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2" fontId="9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2" fontId="9" fillId="3" borderId="12" xfId="0" applyNumberFormat="1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2" fontId="9" fillId="3" borderId="14" xfId="0" applyNumberFormat="1" applyFont="1" applyFill="1" applyBorder="1" applyAlignment="1">
      <alignment horizontal="center"/>
    </xf>
    <xf numFmtId="2" fontId="9" fillId="3" borderId="15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/>
    </xf>
    <xf numFmtId="2" fontId="9" fillId="2" borderId="1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9" fillId="3" borderId="10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0</xdr:col>
      <xdr:colOff>1438275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Confidential%20Tariff%20October%202006%20-%20March%202007%20EA%20(Sing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 (SINGAPUR)"/>
      <sheetName val="Dollar Rate"/>
      <sheetName val="Hotels"/>
      <sheetName val="Bintan Island Hotels"/>
      <sheetName val="Авиаперелеты"/>
    </sheetNames>
    <sheetDataSet>
      <sheetData sheetId="1">
        <row r="26">
          <cell r="J26">
            <v>1.31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0" zoomScaleNormal="110" workbookViewId="0" topLeftCell="A1">
      <pane ySplit="4" topLeftCell="BM5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32.421875" style="1" customWidth="1"/>
    <col min="2" max="2" width="13.140625" style="1" customWidth="1"/>
    <col min="3" max="7" width="9.00390625" style="1" customWidth="1"/>
    <col min="8" max="8" width="13.7109375" style="1" customWidth="1"/>
    <col min="9" max="9" width="22.140625" style="1" customWidth="1"/>
    <col min="10" max="16384" width="9.140625" style="1" customWidth="1"/>
  </cols>
  <sheetData>
    <row r="1" spans="2:9" ht="80.25" customHeight="1" thickBot="1">
      <c r="B1" s="2" t="s">
        <v>44</v>
      </c>
      <c r="C1" s="2"/>
      <c r="D1" s="2"/>
      <c r="E1" s="2"/>
      <c r="F1" s="2"/>
      <c r="G1" s="2"/>
      <c r="H1" s="2"/>
      <c r="I1" s="2"/>
    </row>
    <row r="2" spans="1:9" ht="15.75" customHeight="1" thickBot="1" thickTop="1">
      <c r="A2" s="3" t="s">
        <v>0</v>
      </c>
      <c r="B2" s="4" t="s">
        <v>1</v>
      </c>
      <c r="C2" s="5" t="s">
        <v>2</v>
      </c>
      <c r="D2" s="6"/>
      <c r="E2" s="6"/>
      <c r="F2" s="6"/>
      <c r="G2" s="7"/>
      <c r="H2" s="8" t="s">
        <v>3</v>
      </c>
      <c r="I2" s="9" t="s">
        <v>4</v>
      </c>
    </row>
    <row r="3" spans="1:9" ht="24" customHeight="1" thickBot="1" thickTop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4"/>
      <c r="I3" s="15"/>
    </row>
    <row r="4" ht="14.25" thickBot="1" thickTop="1"/>
    <row r="5" spans="1:9" ht="13.5" thickTop="1">
      <c r="A5" s="16" t="s">
        <v>10</v>
      </c>
      <c r="B5" s="17"/>
      <c r="C5" s="18"/>
      <c r="D5" s="18"/>
      <c r="E5" s="18"/>
      <c r="F5" s="18"/>
      <c r="G5" s="18"/>
      <c r="H5" s="18"/>
      <c r="I5" s="18"/>
    </row>
    <row r="6" spans="1:9" ht="12.75">
      <c r="A6" s="19" t="s">
        <v>11</v>
      </c>
      <c r="B6" s="19"/>
      <c r="C6" s="20">
        <f>CEILING(50.5/'[1]Dollar Rate'!$J$26,1)</f>
        <v>39</v>
      </c>
      <c r="D6" s="20">
        <f>CEILING(30/'[1]Dollar Rate'!$J$26,1)</f>
        <v>23</v>
      </c>
      <c r="E6" s="20">
        <f>CEILING(25/'[1]Dollar Rate'!$J$26,1)</f>
        <v>20</v>
      </c>
      <c r="F6" s="20">
        <f>CEILING(24/'[1]Dollar Rate'!$J$26,1)</f>
        <v>19</v>
      </c>
      <c r="G6" s="20">
        <f>CEILING(23/'[1]Dollar Rate'!$J$26,1)</f>
        <v>18</v>
      </c>
      <c r="H6" s="20">
        <f>CEILING(70/'[1]Dollar Rate'!$J$26,1)</f>
        <v>54</v>
      </c>
      <c r="I6" s="21" t="s">
        <v>12</v>
      </c>
    </row>
    <row r="7" spans="1:9" ht="12.75">
      <c r="A7" s="22" t="s">
        <v>13</v>
      </c>
      <c r="B7" s="23"/>
      <c r="C7" s="24">
        <v>36</v>
      </c>
      <c r="D7" s="25"/>
      <c r="E7" s="25"/>
      <c r="F7" s="25"/>
      <c r="G7" s="26"/>
      <c r="H7" s="27"/>
      <c r="I7" s="28"/>
    </row>
    <row r="8" spans="1:9" ht="12.75">
      <c r="A8" s="19" t="s">
        <v>14</v>
      </c>
      <c r="B8" s="29"/>
      <c r="C8" s="30">
        <v>24</v>
      </c>
      <c r="D8" s="31"/>
      <c r="E8" s="31"/>
      <c r="F8" s="31"/>
      <c r="G8" s="32"/>
      <c r="H8" s="33"/>
      <c r="I8" s="21"/>
    </row>
    <row r="9" spans="1:9" ht="12.75">
      <c r="A9" s="22"/>
      <c r="B9" s="23"/>
      <c r="C9" s="27"/>
      <c r="D9" s="27"/>
      <c r="E9" s="27"/>
      <c r="F9" s="27"/>
      <c r="G9" s="27"/>
      <c r="H9" s="27"/>
      <c r="I9" s="34"/>
    </row>
    <row r="10" spans="1:9" ht="13.5" thickBot="1">
      <c r="A10" s="35" t="s">
        <v>15</v>
      </c>
      <c r="B10" s="36"/>
      <c r="C10" s="37"/>
      <c r="D10" s="37"/>
      <c r="E10" s="37"/>
      <c r="F10" s="37"/>
      <c r="G10" s="37"/>
      <c r="H10" s="37"/>
      <c r="I10" s="37"/>
    </row>
    <row r="11" spans="1:9" ht="13.5" thickTop="1">
      <c r="A11" s="38" t="s">
        <v>16</v>
      </c>
      <c r="B11" s="39" t="s">
        <v>17</v>
      </c>
      <c r="C11" s="37">
        <f>CEILING(112/'[1]Dollar Rate'!$J$26,1)</f>
        <v>86</v>
      </c>
      <c r="D11" s="37">
        <f>CEILING(63/'[1]Dollar Rate'!$J$26,1)</f>
        <v>49</v>
      </c>
      <c r="E11" s="37">
        <f>CEILING(49/'[1]Dollar Rate'!$J$26,1)</f>
        <v>38</v>
      </c>
      <c r="F11" s="37">
        <f>CEILING(42/'[1]Dollar Rate'!$J$26,1)</f>
        <v>33</v>
      </c>
      <c r="G11" s="37">
        <f>CEILING(36/'[1]Dollar Rate'!$J$26,1)</f>
        <v>28</v>
      </c>
      <c r="H11" s="37">
        <f>CEILING(120/'[1]Dollar Rate'!$J$26,1)</f>
        <v>92</v>
      </c>
      <c r="I11" s="40" t="s">
        <v>12</v>
      </c>
    </row>
    <row r="12" spans="1:9" ht="12.75">
      <c r="A12" s="19" t="s">
        <v>18</v>
      </c>
      <c r="B12" s="41" t="s">
        <v>17</v>
      </c>
      <c r="C12" s="20">
        <f>CEILING(113/'[1]Dollar Rate'!$J$26,1)</f>
        <v>87</v>
      </c>
      <c r="D12" s="20">
        <f>CEILING(64/'[1]Dollar Rate'!$J$26,1)</f>
        <v>49</v>
      </c>
      <c r="E12" s="20">
        <f>CEILING(49/'[1]Dollar Rate'!$J$26,1)</f>
        <v>38</v>
      </c>
      <c r="F12" s="20">
        <f>CEILING(43/'[1]Dollar Rate'!$J$26,1)</f>
        <v>33</v>
      </c>
      <c r="G12" s="20">
        <f>CEILING(37/'[1]Dollar Rate'!$J$26,1)</f>
        <v>29</v>
      </c>
      <c r="H12" s="20">
        <f>CEILING(120/'[1]Dollar Rate'!$J$26,1)</f>
        <v>92</v>
      </c>
      <c r="I12" s="42" t="s">
        <v>12</v>
      </c>
    </row>
    <row r="13" spans="1:9" ht="12.75">
      <c r="A13" s="43" t="s">
        <v>19</v>
      </c>
      <c r="B13" s="44"/>
      <c r="C13" s="45"/>
      <c r="D13" s="45"/>
      <c r="E13" s="45"/>
      <c r="F13" s="45"/>
      <c r="G13" s="45"/>
      <c r="H13" s="37"/>
      <c r="I13" s="45"/>
    </row>
    <row r="14" spans="1:9" ht="12.75">
      <c r="A14" s="19" t="s">
        <v>20</v>
      </c>
      <c r="B14" s="41" t="s">
        <v>21</v>
      </c>
      <c r="C14" s="20">
        <f>CEILING(94/'[1]Dollar Rate'!$J$26,1)</f>
        <v>72</v>
      </c>
      <c r="D14" s="20">
        <f>CEILING(66/'[1]Dollar Rate'!$J$26,1)</f>
        <v>51</v>
      </c>
      <c r="E14" s="20">
        <f>CEILING(55/'[1]Dollar Rate'!$J$26,1)</f>
        <v>42</v>
      </c>
      <c r="F14" s="20">
        <f>CEILING(49/'[1]Dollar Rate'!$J$26,1)</f>
        <v>38</v>
      </c>
      <c r="G14" s="20">
        <f>CEILING(46/'[1]Dollar Rate'!$J$26,1)</f>
        <v>36</v>
      </c>
      <c r="H14" s="20">
        <f>CEILING(120/'[1]Dollar Rate'!$J$26,1)</f>
        <v>92</v>
      </c>
      <c r="I14" s="42" t="s">
        <v>12</v>
      </c>
    </row>
    <row r="15" spans="1:9" ht="12.75">
      <c r="A15" s="44" t="s">
        <v>22</v>
      </c>
      <c r="B15" s="45" t="s">
        <v>21</v>
      </c>
      <c r="C15" s="37">
        <f>CEILING(101/'[1]Dollar Rate'!$J$26,1)</f>
        <v>78</v>
      </c>
      <c r="D15" s="37">
        <f>CEILING(74/'[1]Dollar Rate'!$J$26,1)</f>
        <v>57</v>
      </c>
      <c r="E15" s="37">
        <f>CEILING(64/'[1]Dollar Rate'!$J$26,1)</f>
        <v>49</v>
      </c>
      <c r="F15" s="37">
        <f>CEILING(56/'[1]Dollar Rate'!$J$26,1)</f>
        <v>43</v>
      </c>
      <c r="G15" s="37">
        <f>CEILING(54/'[1]Dollar Rate'!$J$26,1)</f>
        <v>42</v>
      </c>
      <c r="H15" s="37">
        <f>CEILING(120/'[1]Dollar Rate'!$J$26,1)</f>
        <v>92</v>
      </c>
      <c r="I15" s="46" t="s">
        <v>12</v>
      </c>
    </row>
    <row r="16" spans="1:9" ht="12.75">
      <c r="A16" s="19" t="s">
        <v>23</v>
      </c>
      <c r="B16" s="41" t="s">
        <v>24</v>
      </c>
      <c r="C16" s="20">
        <f>CEILING(135/'[1]Dollar Rate'!$J$26,1)</f>
        <v>104</v>
      </c>
      <c r="D16" s="20">
        <f>CEILING(107/'[1]Dollar Rate'!$J$26,1)</f>
        <v>82</v>
      </c>
      <c r="E16" s="20">
        <f>CEILING(97/'[1]Dollar Rate'!$J$26,1)</f>
        <v>75</v>
      </c>
      <c r="F16" s="20">
        <f>CEILING(91/'[1]Dollar Rate'!$J$26,1)</f>
        <v>70</v>
      </c>
      <c r="G16" s="20">
        <f>CEILING(88/'[1]Dollar Rate'!$J$26,1)</f>
        <v>68</v>
      </c>
      <c r="H16" s="20">
        <f>CEILING(120/'[1]Dollar Rate'!$J$26,1)</f>
        <v>92</v>
      </c>
      <c r="I16" s="42" t="s">
        <v>12</v>
      </c>
    </row>
    <row r="17" spans="1:9" ht="12.75">
      <c r="A17" s="44" t="s">
        <v>25</v>
      </c>
      <c r="B17" s="45" t="s">
        <v>17</v>
      </c>
      <c r="C17" s="37">
        <f>CEILING(112/'[1]Dollar Rate'!$J$26,1)</f>
        <v>86</v>
      </c>
      <c r="D17" s="37">
        <f>CEILING(63/'[1]Dollar Rate'!$J$26,1)</f>
        <v>49</v>
      </c>
      <c r="E17" s="37">
        <f>CEILING(49/'[1]Dollar Rate'!$J$26,1)</f>
        <v>38</v>
      </c>
      <c r="F17" s="37">
        <f>CEILING(42/'[1]Dollar Rate'!$J$26,1)</f>
        <v>33</v>
      </c>
      <c r="G17" s="37">
        <f>CEILING(36/'[1]Dollar Rate'!$J$26,1)</f>
        <v>28</v>
      </c>
      <c r="H17" s="37">
        <f>CEILING(120/'[1]Dollar Rate'!$J$26,1)</f>
        <v>92</v>
      </c>
      <c r="I17" s="46" t="s">
        <v>12</v>
      </c>
    </row>
    <row r="18" spans="1:9" ht="12.75">
      <c r="A18" s="19" t="s">
        <v>26</v>
      </c>
      <c r="B18" s="41" t="s">
        <v>17</v>
      </c>
      <c r="C18" s="20">
        <f>CEILING(120/'[1]Dollar Rate'!$J$26,1)</f>
        <v>92</v>
      </c>
      <c r="D18" s="20">
        <f>CEILING(72/'[1]Dollar Rate'!$J$26,1)</f>
        <v>55</v>
      </c>
      <c r="E18" s="20">
        <f>CEILING(57/'[1]Dollar Rate'!$J$26,1)</f>
        <v>44</v>
      </c>
      <c r="F18" s="20">
        <f>CEILING(51/'[1]Dollar Rate'!$J$26,1)</f>
        <v>39</v>
      </c>
      <c r="G18" s="20">
        <f>CEILING(44/'[1]Dollar Rate'!$J$26,1)</f>
        <v>34</v>
      </c>
      <c r="H18" s="20">
        <f>CEILING(120/'[1]Dollar Rate'!$J$26,1)</f>
        <v>92</v>
      </c>
      <c r="I18" s="42" t="s">
        <v>12</v>
      </c>
    </row>
    <row r="19" spans="1:9" ht="12.75">
      <c r="A19" s="44" t="s">
        <v>27</v>
      </c>
      <c r="B19" s="45" t="s">
        <v>17</v>
      </c>
      <c r="C19" s="37">
        <f>CEILING(121/'[1]Dollar Rate'!$J$26,1)</f>
        <v>93</v>
      </c>
      <c r="D19" s="37">
        <f>CEILING(72/'[1]Dollar Rate'!$J$26,1)</f>
        <v>55</v>
      </c>
      <c r="E19" s="37">
        <f>CEILING(57/'[1]Dollar Rate'!$J$26,1)</f>
        <v>44</v>
      </c>
      <c r="F19" s="37">
        <f>CEILING(51/'[1]Dollar Rate'!$J$26,1)</f>
        <v>39</v>
      </c>
      <c r="G19" s="37">
        <f>CEILING(44/'[1]Dollar Rate'!$J$26,1)</f>
        <v>34</v>
      </c>
      <c r="H19" s="37">
        <f>CEILING(120/'[1]Dollar Rate'!$J$26,1)</f>
        <v>92</v>
      </c>
      <c r="I19" s="46" t="s">
        <v>12</v>
      </c>
    </row>
    <row r="20" spans="1:9" ht="12.75">
      <c r="A20" s="19" t="s">
        <v>28</v>
      </c>
      <c r="B20" s="41" t="s">
        <v>17</v>
      </c>
      <c r="C20" s="20">
        <f>CEILING(113/'[1]Dollar Rate'!$J$26,1)</f>
        <v>87</v>
      </c>
      <c r="D20" s="20">
        <f>CEILING(64/'[1]Dollar Rate'!$J$26,1)</f>
        <v>49</v>
      </c>
      <c r="E20" s="20">
        <f>CEILING(50/'[1]Dollar Rate'!$J$26,1)</f>
        <v>39</v>
      </c>
      <c r="F20" s="20">
        <f>CEILING(43/'[1]Dollar Rate'!$J$26,1)</f>
        <v>33</v>
      </c>
      <c r="G20" s="20">
        <f>CEILING(37/'[1]Dollar Rate'!$J$26,1)</f>
        <v>29</v>
      </c>
      <c r="H20" s="20">
        <f>CEILING(120/'[1]Dollar Rate'!$J$26,1)</f>
        <v>92</v>
      </c>
      <c r="I20" s="42" t="s">
        <v>12</v>
      </c>
    </row>
    <row r="21" spans="1:9" ht="12.75">
      <c r="A21" s="43" t="s">
        <v>29</v>
      </c>
      <c r="B21" s="45"/>
      <c r="C21" s="45"/>
      <c r="D21" s="45"/>
      <c r="E21" s="45"/>
      <c r="F21" s="45"/>
      <c r="G21" s="45"/>
      <c r="H21" s="37"/>
      <c r="I21" s="46"/>
    </row>
    <row r="22" spans="1:9" ht="12.75">
      <c r="A22" s="19" t="s">
        <v>30</v>
      </c>
      <c r="B22" s="41" t="s">
        <v>17</v>
      </c>
      <c r="C22" s="47" t="s">
        <v>31</v>
      </c>
      <c r="D22" s="48"/>
      <c r="E22" s="48"/>
      <c r="F22" s="48"/>
      <c r="G22" s="20">
        <f>CEILING(60/'[1]Dollar Rate'!$J$26,1)</f>
        <v>46</v>
      </c>
      <c r="H22" s="20">
        <f>CEILING(120/'[1]Dollar Rate'!$J$26,1)</f>
        <v>92</v>
      </c>
      <c r="I22" s="42" t="s">
        <v>12</v>
      </c>
    </row>
    <row r="23" spans="1:9" ht="12.75">
      <c r="A23" s="44" t="s">
        <v>32</v>
      </c>
      <c r="B23" s="45" t="s">
        <v>17</v>
      </c>
      <c r="C23" s="49" t="s">
        <v>31</v>
      </c>
      <c r="D23" s="50"/>
      <c r="E23" s="50"/>
      <c r="F23" s="50"/>
      <c r="G23" s="37">
        <f>CEILING(65/'[1]Dollar Rate'!$J$26,1)</f>
        <v>50</v>
      </c>
      <c r="H23" s="37">
        <f>CEILING(120/'[1]Dollar Rate'!$J$26,1)</f>
        <v>92</v>
      </c>
      <c r="I23" s="46" t="s">
        <v>12</v>
      </c>
    </row>
    <row r="24" spans="1:9" ht="12.75">
      <c r="A24" s="19" t="s">
        <v>33</v>
      </c>
      <c r="B24" s="41" t="s">
        <v>34</v>
      </c>
      <c r="C24" s="47" t="s">
        <v>31</v>
      </c>
      <c r="D24" s="48"/>
      <c r="E24" s="48"/>
      <c r="F24" s="48"/>
      <c r="G24" s="20">
        <f>CEILING(65/'[1]Dollar Rate'!$J$26,1)</f>
        <v>50</v>
      </c>
      <c r="H24" s="20">
        <f>CEILING(120/'[1]Dollar Rate'!$J$26,1)</f>
        <v>92</v>
      </c>
      <c r="I24" s="42" t="s">
        <v>12</v>
      </c>
    </row>
    <row r="25" spans="1:9" ht="12.75">
      <c r="A25" s="44" t="s">
        <v>35</v>
      </c>
      <c r="B25" s="45" t="s">
        <v>17</v>
      </c>
      <c r="C25" s="37">
        <f>CEILING(130/'[1]Dollar Rate'!$J$26,1)</f>
        <v>100</v>
      </c>
      <c r="D25" s="37">
        <f>CEILING(82/'[1]Dollar Rate'!$J$26,1)</f>
        <v>63</v>
      </c>
      <c r="E25" s="37">
        <f>CEILING(68/'[1]Dollar Rate'!$J$26,1)</f>
        <v>52</v>
      </c>
      <c r="F25" s="37">
        <f>CEILING(61/'[1]Dollar Rate'!$J$26,1)</f>
        <v>47</v>
      </c>
      <c r="G25" s="37">
        <f>CEILING(54/'[1]Dollar Rate'!$J$26,1)</f>
        <v>42</v>
      </c>
      <c r="H25" s="37">
        <f>CEILING(120/'[1]Dollar Rate'!$J$26,1)</f>
        <v>92</v>
      </c>
      <c r="I25" s="46" t="s">
        <v>12</v>
      </c>
    </row>
    <row r="26" spans="1:9" ht="12.75">
      <c r="A26" s="19" t="s">
        <v>36</v>
      </c>
      <c r="B26" s="41" t="s">
        <v>17</v>
      </c>
      <c r="C26" s="47" t="s">
        <v>31</v>
      </c>
      <c r="D26" s="48"/>
      <c r="E26" s="48"/>
      <c r="F26" s="48"/>
      <c r="G26" s="20">
        <f>CEILING(77/'[1]Dollar Rate'!$J$26,1)</f>
        <v>59</v>
      </c>
      <c r="H26" s="20">
        <f>CEILING(120/'[1]Dollar Rate'!$J$26,1)</f>
        <v>92</v>
      </c>
      <c r="I26" s="42" t="s">
        <v>12</v>
      </c>
    </row>
    <row r="27" spans="1:9" ht="12.75">
      <c r="A27" s="44" t="s">
        <v>37</v>
      </c>
      <c r="B27" s="45" t="s">
        <v>17</v>
      </c>
      <c r="C27" s="37">
        <f>CEILING(82/'[1]Dollar Rate'!$J$26,1)</f>
        <v>63</v>
      </c>
      <c r="D27" s="37">
        <f>CEILING(79/'[1]Dollar Rate'!$J$26,1)</f>
        <v>61</v>
      </c>
      <c r="E27" s="37">
        <f>CEILING(67/'[1]Dollar Rate'!$J$26,1)</f>
        <v>52</v>
      </c>
      <c r="F27" s="37">
        <f>CEILING(61/'[1]Dollar Rate'!$J$26,1)</f>
        <v>47</v>
      </c>
      <c r="G27" s="37">
        <f>CEILING(54/'[1]Dollar Rate'!$J$26,1)</f>
        <v>42</v>
      </c>
      <c r="H27" s="37">
        <f>CEILING(120/'[1]Dollar Rate'!$J$26,1)</f>
        <v>92</v>
      </c>
      <c r="I27" s="46" t="s">
        <v>12</v>
      </c>
    </row>
    <row r="28" spans="1:9" ht="12.75">
      <c r="A28" s="19" t="s">
        <v>38</v>
      </c>
      <c r="B28" s="41" t="s">
        <v>17</v>
      </c>
      <c r="C28" s="20">
        <f>CEILING(99/'[1]Dollar Rate'!$J$26,1)</f>
        <v>76</v>
      </c>
      <c r="D28" s="20">
        <f>CEILING(95/'[1]Dollar Rate'!$J$26,1)</f>
        <v>73</v>
      </c>
      <c r="E28" s="20">
        <f>CEILING(84/'[1]Dollar Rate'!$J$26,1)</f>
        <v>65</v>
      </c>
      <c r="F28" s="20">
        <f>CEILING(78/'[1]Dollar Rate'!$J$26,1)</f>
        <v>60</v>
      </c>
      <c r="G28" s="20">
        <f>CEILING(71/'[1]Dollar Rate'!$J$26,1)</f>
        <v>55</v>
      </c>
      <c r="H28" s="20">
        <f>CEILING(120/'[1]Dollar Rate'!$J$26,1)</f>
        <v>92</v>
      </c>
      <c r="I28" s="42" t="s">
        <v>12</v>
      </c>
    </row>
    <row r="29" spans="1:9" ht="12.75">
      <c r="A29" s="44" t="s">
        <v>39</v>
      </c>
      <c r="B29" s="45" t="s">
        <v>34</v>
      </c>
      <c r="C29" s="37">
        <f>CEILING(88/'[1]Dollar Rate'!$J$26,1)</f>
        <v>68</v>
      </c>
      <c r="D29" s="37">
        <f>CEILING(85/'[1]Dollar Rate'!$J$26,1)</f>
        <v>65</v>
      </c>
      <c r="E29" s="37">
        <f>CEILING(74/'[1]Dollar Rate'!$J$26,1)</f>
        <v>57</v>
      </c>
      <c r="F29" s="37">
        <f>CEILING(68/'[1]Dollar Rate'!$J$26,1)</f>
        <v>52</v>
      </c>
      <c r="G29" s="37">
        <f>CEILING(61/'[1]Dollar Rate'!$J$26,1)</f>
        <v>47</v>
      </c>
      <c r="H29" s="37">
        <f>CEILING(120/'[1]Dollar Rate'!$J$26,1)</f>
        <v>92</v>
      </c>
      <c r="I29" s="46" t="s">
        <v>12</v>
      </c>
    </row>
    <row r="30" spans="1:9" ht="12.75">
      <c r="A30" s="19" t="s">
        <v>40</v>
      </c>
      <c r="B30" s="41" t="s">
        <v>17</v>
      </c>
      <c r="C30" s="47" t="s">
        <v>31</v>
      </c>
      <c r="D30" s="48"/>
      <c r="E30" s="48"/>
      <c r="F30" s="48"/>
      <c r="G30" s="20">
        <f>CEILING(40/'[1]Dollar Rate'!$J$26,1)</f>
        <v>31</v>
      </c>
      <c r="H30" s="20">
        <f>CEILING(120/'[1]Dollar Rate'!$J$26,1)</f>
        <v>92</v>
      </c>
      <c r="I30" s="42" t="s">
        <v>12</v>
      </c>
    </row>
    <row r="32" spans="1:9" ht="12.75">
      <c r="A32" s="51" t="s">
        <v>41</v>
      </c>
      <c r="B32" s="51"/>
      <c r="C32" s="52"/>
      <c r="D32" s="52"/>
      <c r="E32" s="52"/>
      <c r="F32" s="52"/>
      <c r="G32" s="52"/>
      <c r="H32" s="51"/>
      <c r="I32" s="51"/>
    </row>
    <row r="33" spans="1:9" ht="12.75">
      <c r="A33" s="51" t="s">
        <v>42</v>
      </c>
      <c r="B33" s="51"/>
      <c r="C33" s="52"/>
      <c r="D33" s="52"/>
      <c r="E33" s="52"/>
      <c r="F33" s="52"/>
      <c r="G33" s="52"/>
      <c r="H33" s="51"/>
      <c r="I33" s="51"/>
    </row>
    <row r="34" spans="1:9" ht="12.75">
      <c r="A34" s="53" t="s">
        <v>43</v>
      </c>
      <c r="B34" s="53"/>
      <c r="C34" s="53"/>
      <c r="D34" s="53"/>
      <c r="E34" s="53"/>
      <c r="F34" s="53"/>
      <c r="G34" s="53"/>
      <c r="H34" s="53"/>
      <c r="I34" s="53"/>
    </row>
    <row r="35" spans="1:9" ht="12.75">
      <c r="A35" s="53"/>
      <c r="B35" s="53"/>
      <c r="C35" s="53"/>
      <c r="D35" s="53"/>
      <c r="E35" s="53"/>
      <c r="F35" s="53"/>
      <c r="G35" s="53"/>
      <c r="H35" s="53"/>
      <c r="I35" s="53"/>
    </row>
  </sheetData>
  <mergeCells count="14">
    <mergeCell ref="C22:F22"/>
    <mergeCell ref="C23:F23"/>
    <mergeCell ref="C2:G2"/>
    <mergeCell ref="B1:I1"/>
    <mergeCell ref="C30:F30"/>
    <mergeCell ref="A34:I35"/>
    <mergeCell ref="C26:F26"/>
    <mergeCell ref="I2:I3"/>
    <mergeCell ref="B2:B3"/>
    <mergeCell ref="H2:H3"/>
    <mergeCell ref="C24:F24"/>
    <mergeCell ref="C7:G7"/>
    <mergeCell ref="C8:G8"/>
    <mergeCell ref="A2:A3"/>
  </mergeCells>
  <printOptions/>
  <pageMargins left="0.5" right="0.5" top="0.5" bottom="0.5" header="0.25" footer="0.25"/>
  <pageSetup horizontalDpi="600" verticalDpi="600" orientation="landscape" r:id="rId2"/>
  <ignoredErrors>
    <ignoredError sqref="G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2006-10-24T08:33:56Z</dcterms:created>
  <dcterms:modified xsi:type="dcterms:W3CDTF">2006-10-24T08:34:09Z</dcterms:modified>
  <cp:category/>
  <cp:version/>
  <cp:contentType/>
  <cp:contentStatus/>
</cp:coreProperties>
</file>