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95" activeTab="0"/>
  </bookViews>
  <sheets>
    <sheet name="Пенанг" sheetId="1" r:id="rId1"/>
  </sheets>
  <externalReferences>
    <externalReference r:id="rId4"/>
  </externalReferences>
  <definedNames>
    <definedName name="_xlnm.Print_Titles" localSheetId="0">'Пенанг'!$2:$4</definedName>
  </definedNames>
  <calcPr fullCalcOnLoad="1"/>
</workbook>
</file>

<file path=xl/sharedStrings.xml><?xml version="1.0" encoding="utf-8"?>
<sst xmlns="http://schemas.openxmlformats.org/spreadsheetml/2006/main" count="146" uniqueCount="56">
  <si>
    <t>HOTEL</t>
  </si>
  <si>
    <t>ROOM TYPE</t>
  </si>
  <si>
    <t>VALIDITY</t>
  </si>
  <si>
    <t xml:space="preserve">ROOM RATE </t>
  </si>
  <si>
    <t>CHILD (2-12)</t>
  </si>
  <si>
    <t xml:space="preserve">MEALS </t>
  </si>
  <si>
    <t>FROM</t>
  </si>
  <si>
    <t>TO</t>
  </si>
  <si>
    <t>SGL</t>
  </si>
  <si>
    <t>DBL</t>
  </si>
  <si>
    <t>EXB</t>
  </si>
  <si>
    <t>ABF</t>
  </si>
  <si>
    <t>LCH</t>
  </si>
  <si>
    <t>DNR</t>
  </si>
  <si>
    <t>УСЛОВНЫЕ ОБОЗНАЧЕНИЯ:</t>
  </si>
  <si>
    <t>Рекомендуем</t>
  </si>
  <si>
    <t>5 STAR</t>
  </si>
  <si>
    <t>PENANG</t>
  </si>
  <si>
    <t>INTERCONTINENTAL RESORT (MUTIARA PENANG)</t>
  </si>
  <si>
    <t>DLX</t>
  </si>
  <si>
    <t>FOC</t>
  </si>
  <si>
    <t>RQ</t>
  </si>
  <si>
    <t>GR DLX</t>
  </si>
  <si>
    <t>SHANGRI-LA GOLDEN SANDS</t>
  </si>
  <si>
    <t>SUP</t>
  </si>
  <si>
    <t>DLX SF</t>
  </si>
  <si>
    <t>EXC SV</t>
  </si>
  <si>
    <t>4 STAR</t>
  </si>
  <si>
    <t xml:space="preserve">HOLIDAY INN BEACH RESORT </t>
  </si>
  <si>
    <t>TW H/V</t>
  </si>
  <si>
    <t>INC</t>
  </si>
  <si>
    <t>TW S/V</t>
  </si>
  <si>
    <t>BW H/V</t>
  </si>
  <si>
    <t>BW S/V</t>
  </si>
  <si>
    <t>GRAND PLAZA PARKROYAL</t>
  </si>
  <si>
    <t>STD HV</t>
  </si>
  <si>
    <t>SUP SSV</t>
  </si>
  <si>
    <t>DLX SV</t>
  </si>
  <si>
    <t>3 STAR</t>
  </si>
  <si>
    <t>FERRINGHI BEACH</t>
  </si>
  <si>
    <t>GEORGETOWN</t>
  </si>
  <si>
    <t>EASTERN&amp;ORIENTAL</t>
  </si>
  <si>
    <t>GT SUITE</t>
  </si>
  <si>
    <t>DLX SUIE</t>
  </si>
  <si>
    <t>PRM SUITE</t>
  </si>
  <si>
    <t>EVEGREEN LAUREL</t>
  </si>
  <si>
    <t>CITY BAYVIEW HOTEL</t>
  </si>
  <si>
    <t>N/A</t>
  </si>
  <si>
    <t>ВНИМАНИЕ: Тарифы на другие типы номеров предоставляются по запросу.</t>
  </si>
  <si>
    <t>ВНИМАНИЕ: Тарифы на другие отели предоставляются по запросу.</t>
  </si>
  <si>
    <r>
      <t xml:space="preserve">ATLANTA TOUR SERVICE                                                                                                        Москва, ул. Верхняя Красносельская д.11А стр.3                                                                                                                                                      Тел: 225-18-48 </t>
    </r>
    <r>
      <rPr>
        <b/>
        <i/>
        <u val="single"/>
        <sz val="14"/>
        <color indexed="10"/>
        <rFont val="Arial"/>
        <family val="2"/>
      </rPr>
      <t>atlantatour@mail.ru</t>
    </r>
  </si>
  <si>
    <t>ДОПЛАТА USD 38.00 ЗА НОМЕР В СУТКИ, ПЕРИОДЫ 20.12.06 - 05.01.07,  обязательный новогодний ужин 31.12.2006 (стоимость будет сообщаться дополнительно)</t>
  </si>
  <si>
    <t>ДОПЛАТА USD 18.00 ЗА НОМЕР В СУТКИ, ПЕРИОДЫ 20.12.06 - 7.01.07</t>
  </si>
  <si>
    <t>ДОПЛАТА USD 43.00 ЗА НОМЕР В СУТКИ, ПЕРИОДЫ 20.12.06 - 7.01.07, 10.02.07-23.02.07</t>
  </si>
  <si>
    <t xml:space="preserve">ДОПЛАТА USD 14.00 ЗА НОМЕР В СУТКИ  ВО ВРЕМЯ ПРАЗДНИКОВ </t>
  </si>
  <si>
    <t>ДОПЛАТА USD 22.00 ЗА НОМЕР В СУТКИ  ВО ВРЕМЯ 20.10.06 - 25.10.06, 20.12.06 - 01.01.07, 17.02.07 - 24.02.07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</si>
</sst>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[$-409]h:mm:ss\ AM/PM"/>
    <numFmt numFmtId="175" formatCode="mmm\-yyyy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;[Red]#,##0.00"/>
    <numFmt numFmtId="183" formatCode="0.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FC19]d\ mmmm\ yyyy\ &quot;г.&quot;"/>
    <numFmt numFmtId="188" formatCode="dd/mm/yy;@"/>
    <numFmt numFmtId="189" formatCode="mmm/yyyy"/>
    <numFmt numFmtId="190" formatCode="[$-419]d\ mmm\ 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0"/>
      <color indexed="62"/>
      <name val="Tahoma"/>
      <family val="2"/>
    </font>
    <font>
      <b/>
      <u val="single"/>
      <sz val="10"/>
      <color indexed="6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i/>
      <sz val="14"/>
      <name val="Arial"/>
      <family val="2"/>
    </font>
    <font>
      <b/>
      <i/>
      <u val="single"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3" fontId="4" fillId="2" borderId="2" xfId="0" applyNumberFormat="1" applyFont="1" applyFill="1" applyBorder="1" applyAlignment="1">
      <alignment horizontal="center" vertical="center"/>
    </xf>
    <xf numFmtId="173" fontId="0" fillId="2" borderId="2" xfId="0" applyNumberForma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 vertical="center" wrapText="1"/>
    </xf>
    <xf numFmtId="173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1" fontId="9" fillId="2" borderId="3" xfId="0" applyNumberFormat="1" applyFont="1" applyFill="1" applyBorder="1" applyAlignment="1">
      <alignment/>
    </xf>
    <xf numFmtId="171" fontId="9" fillId="2" borderId="4" xfId="0" applyNumberFormat="1" applyFont="1" applyFill="1" applyBorder="1" applyAlignment="1">
      <alignment/>
    </xf>
    <xf numFmtId="171" fontId="0" fillId="0" borderId="0" xfId="0" applyNumberFormat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8" fillId="3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3" borderId="11" xfId="0" applyFont="1" applyFill="1" applyBorder="1" applyAlignment="1">
      <alignment/>
    </xf>
    <xf numFmtId="0" fontId="12" fillId="0" borderId="12" xfId="0" applyFont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/>
    </xf>
    <xf numFmtId="188" fontId="11" fillId="4" borderId="12" xfId="0" applyNumberFormat="1" applyFont="1" applyFill="1" applyBorder="1" applyAlignment="1">
      <alignment horizontal="center"/>
    </xf>
    <xf numFmtId="2" fontId="11" fillId="4" borderId="12" xfId="0" applyNumberFormat="1" applyFont="1" applyFill="1" applyBorder="1" applyAlignment="1">
      <alignment horizontal="right"/>
    </xf>
    <xf numFmtId="2" fontId="11" fillId="4" borderId="13" xfId="0" applyNumberFormat="1" applyFont="1" applyFill="1" applyBorder="1" applyAlignment="1">
      <alignment horizontal="right"/>
    </xf>
    <xf numFmtId="0" fontId="11" fillId="3" borderId="14" xfId="0" applyFont="1" applyFill="1" applyBorder="1" applyAlignment="1">
      <alignment/>
    </xf>
    <xf numFmtId="0" fontId="12" fillId="0" borderId="15" xfId="0" applyFont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/>
    </xf>
    <xf numFmtId="188" fontId="11" fillId="4" borderId="15" xfId="0" applyNumberFormat="1" applyFont="1" applyFill="1" applyBorder="1" applyAlignment="1">
      <alignment horizontal="center"/>
    </xf>
    <xf numFmtId="2" fontId="11" fillId="4" borderId="15" xfId="0" applyNumberFormat="1" applyFont="1" applyFill="1" applyBorder="1" applyAlignment="1">
      <alignment horizontal="right"/>
    </xf>
    <xf numFmtId="2" fontId="11" fillId="4" borderId="16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right"/>
    </xf>
    <xf numFmtId="0" fontId="11" fillId="4" borderId="15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right"/>
    </xf>
    <xf numFmtId="0" fontId="11" fillId="3" borderId="17" xfId="0" applyFont="1" applyFill="1" applyBorder="1" applyAlignment="1">
      <alignment/>
    </xf>
    <xf numFmtId="0" fontId="12" fillId="0" borderId="18" xfId="0" applyFont="1" applyBorder="1" applyAlignment="1">
      <alignment horizontal="left" vertical="center" wrapText="1"/>
    </xf>
    <xf numFmtId="0" fontId="11" fillId="4" borderId="18" xfId="0" applyFont="1" applyFill="1" applyBorder="1" applyAlignment="1">
      <alignment horizontal="center" vertical="center" wrapText="1"/>
    </xf>
    <xf numFmtId="188" fontId="11" fillId="4" borderId="18" xfId="0" applyNumberFormat="1" applyFont="1" applyFill="1" applyBorder="1" applyAlignment="1">
      <alignment horizontal="center"/>
    </xf>
    <xf numFmtId="2" fontId="11" fillId="4" borderId="18" xfId="0" applyNumberFormat="1" applyFont="1" applyFill="1" applyBorder="1" applyAlignment="1">
      <alignment horizontal="right"/>
    </xf>
    <xf numFmtId="2" fontId="11" fillId="0" borderId="18" xfId="0" applyNumberFormat="1" applyFont="1" applyFill="1" applyBorder="1" applyAlignment="1">
      <alignment horizontal="right"/>
    </xf>
    <xf numFmtId="2" fontId="11" fillId="4" borderId="19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/>
    </xf>
    <xf numFmtId="0" fontId="11" fillId="4" borderId="0" xfId="0" applyFont="1" applyFill="1" applyAlignment="1">
      <alignment/>
    </xf>
    <xf numFmtId="173" fontId="11" fillId="4" borderId="0" xfId="0" applyNumberFormat="1" applyFont="1" applyFill="1" applyAlignment="1">
      <alignment/>
    </xf>
    <xf numFmtId="2" fontId="11" fillId="4" borderId="0" xfId="0" applyNumberFormat="1" applyFont="1" applyFill="1" applyAlignment="1">
      <alignment/>
    </xf>
    <xf numFmtId="2" fontId="11" fillId="4" borderId="0" xfId="0" applyNumberFormat="1" applyFont="1" applyFill="1" applyBorder="1" applyAlignment="1">
      <alignment/>
    </xf>
    <xf numFmtId="2" fontId="11" fillId="4" borderId="20" xfId="0" applyNumberFormat="1" applyFont="1" applyFill="1" applyBorder="1" applyAlignment="1">
      <alignment/>
    </xf>
    <xf numFmtId="0" fontId="11" fillId="4" borderId="1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1" fillId="4" borderId="15" xfId="0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7" xfId="0" applyFont="1" applyBorder="1" applyAlignment="1">
      <alignment/>
    </xf>
    <xf numFmtId="0" fontId="0" fillId="4" borderId="18" xfId="0" applyFill="1" applyBorder="1" applyAlignment="1">
      <alignment horizontal="center" vertical="center"/>
    </xf>
    <xf numFmtId="0" fontId="11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11" fillId="3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1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vertical="center" wrapText="1"/>
    </xf>
    <xf numFmtId="0" fontId="14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</xdr:rowOff>
    </xdr:from>
    <xdr:to>
      <xdr:col>1</xdr:col>
      <xdr:colOff>1352550</xdr:colOff>
      <xdr:row>0</xdr:row>
      <xdr:rowOff>1028700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Confidential%20Tariff%20October%202006%20-%20March%202007%20E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Dollar Rate"/>
      <sheetName val="Куала Лумпур"/>
      <sheetName val="Лангкави"/>
      <sheetName val="Кота Кинабалу"/>
      <sheetName val="Др. Регионы"/>
      <sheetName val="Туры"/>
      <sheetName val="Трансферы"/>
      <sheetName val="Автобус"/>
      <sheetName val="Авиаперелеты"/>
      <sheetName val="Примечания"/>
    </sheetNames>
    <sheetDataSet>
      <sheetData sheetId="1">
        <row r="26">
          <cell r="J26">
            <v>2.99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="110" zoomScaleNormal="110" workbookViewId="0" topLeftCell="A1">
      <pane ySplit="4" topLeftCell="BM5" activePane="bottomLeft" state="frozen"/>
      <selection pane="topLeft" activeCell="A1" sqref="A1"/>
      <selection pane="bottomLeft" activeCell="G69" sqref="G69"/>
    </sheetView>
  </sheetViews>
  <sheetFormatPr defaultColWidth="9.140625" defaultRowHeight="12.75"/>
  <cols>
    <col min="1" max="1" width="7.7109375" style="0" customWidth="1"/>
    <col min="2" max="2" width="25.57421875" style="0" customWidth="1"/>
    <col min="3" max="3" width="8.28125" style="109" customWidth="1"/>
    <col min="4" max="5" width="9.00390625" style="31" customWidth="1"/>
    <col min="6" max="13" width="8.28125" style="32" customWidth="1"/>
    <col min="14" max="14" width="5.8515625" style="0" hidden="1" customWidth="1"/>
  </cols>
  <sheetData>
    <row r="1" spans="3:13" ht="84.75" customHeight="1" thickBot="1">
      <c r="C1" s="111" t="s">
        <v>50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thickBot="1" thickTop="1">
      <c r="A2" s="1"/>
      <c r="B2" s="2" t="s">
        <v>0</v>
      </c>
      <c r="C2" s="3" t="s">
        <v>1</v>
      </c>
      <c r="D2" s="4" t="s">
        <v>2</v>
      </c>
      <c r="E2" s="5"/>
      <c r="F2" s="6" t="s">
        <v>3</v>
      </c>
      <c r="G2" s="7"/>
      <c r="H2" s="7"/>
      <c r="I2" s="8" t="s">
        <v>4</v>
      </c>
      <c r="J2" s="9"/>
      <c r="K2" s="10" t="s">
        <v>5</v>
      </c>
      <c r="L2" s="11"/>
      <c r="M2" s="9"/>
    </row>
    <row r="3" spans="1:13" ht="14.25" thickBot="1" thickTop="1">
      <c r="A3" s="12"/>
      <c r="B3" s="13"/>
      <c r="C3" s="14"/>
      <c r="D3" s="5"/>
      <c r="E3" s="5"/>
      <c r="F3" s="7"/>
      <c r="G3" s="7"/>
      <c r="H3" s="7"/>
      <c r="I3" s="15"/>
      <c r="J3" s="16"/>
      <c r="K3" s="15"/>
      <c r="L3" s="17"/>
      <c r="M3" s="16"/>
    </row>
    <row r="4" spans="1:13" ht="14.25" thickBot="1" thickTop="1">
      <c r="A4" s="18"/>
      <c r="B4" s="13"/>
      <c r="C4" s="19"/>
      <c r="D4" s="20" t="s">
        <v>6</v>
      </c>
      <c r="E4" s="20" t="s">
        <v>7</v>
      </c>
      <c r="F4" s="21" t="s">
        <v>8</v>
      </c>
      <c r="G4" s="21" t="s">
        <v>9</v>
      </c>
      <c r="H4" s="21" t="s">
        <v>10</v>
      </c>
      <c r="I4" s="21" t="s">
        <v>10</v>
      </c>
      <c r="J4" s="21" t="s">
        <v>11</v>
      </c>
      <c r="K4" s="21" t="s">
        <v>11</v>
      </c>
      <c r="L4" s="21" t="s">
        <v>12</v>
      </c>
      <c r="M4" s="21" t="s">
        <v>13</v>
      </c>
    </row>
    <row r="5" spans="1:13" s="27" customFormat="1" ht="14.25" thickBot="1" thickTop="1">
      <c r="A5" s="22"/>
      <c r="B5" s="23"/>
      <c r="C5" s="24"/>
      <c r="D5" s="25"/>
      <c r="E5" s="25"/>
      <c r="F5" s="26"/>
      <c r="G5" s="26"/>
      <c r="H5" s="26"/>
      <c r="I5" s="26"/>
      <c r="J5" s="26"/>
      <c r="K5" s="26"/>
      <c r="L5" s="26"/>
      <c r="M5" s="26"/>
    </row>
    <row r="6" spans="1:13" s="33" customFormat="1" ht="14.25" thickBot="1" thickTop="1">
      <c r="A6" s="28" t="s">
        <v>14</v>
      </c>
      <c r="B6" s="29"/>
      <c r="C6" s="30"/>
      <c r="D6" s="31"/>
      <c r="E6" s="31"/>
      <c r="F6" s="32"/>
      <c r="G6" s="32"/>
      <c r="H6" s="32"/>
      <c r="I6" s="32"/>
      <c r="J6" s="32"/>
      <c r="K6" s="32"/>
      <c r="L6" s="32"/>
      <c r="M6" s="32"/>
    </row>
    <row r="7" spans="1:13" s="33" customFormat="1" ht="14.25" thickBot="1" thickTop="1">
      <c r="A7" s="34"/>
      <c r="B7" s="35" t="s">
        <v>15</v>
      </c>
      <c r="C7" s="30"/>
      <c r="D7" s="31"/>
      <c r="E7" s="31"/>
      <c r="F7" s="32"/>
      <c r="G7" s="32"/>
      <c r="H7" s="32"/>
      <c r="I7" s="32"/>
      <c r="J7" s="32"/>
      <c r="K7" s="32"/>
      <c r="L7" s="32"/>
      <c r="M7" s="32"/>
    </row>
    <row r="8" spans="3:13" s="33" customFormat="1" ht="14.25" thickBot="1" thickTop="1">
      <c r="C8" s="30"/>
      <c r="D8" s="31"/>
      <c r="E8" s="31"/>
      <c r="F8" s="32"/>
      <c r="G8" s="32"/>
      <c r="H8" s="32"/>
      <c r="I8" s="32"/>
      <c r="J8" s="32"/>
      <c r="K8" s="32"/>
      <c r="L8" s="32"/>
      <c r="M8" s="32"/>
    </row>
    <row r="9" spans="1:13" ht="13.5" thickTop="1">
      <c r="A9" s="36" t="s">
        <v>16</v>
      </c>
      <c r="B9" s="36" t="s">
        <v>17</v>
      </c>
      <c r="C9" s="37"/>
      <c r="D9" s="38"/>
      <c r="E9" s="38"/>
      <c r="F9" s="39"/>
      <c r="G9" s="39"/>
      <c r="H9" s="39"/>
      <c r="I9" s="39"/>
      <c r="J9" s="39"/>
      <c r="K9" s="39"/>
      <c r="L9" s="39"/>
      <c r="M9" s="39"/>
    </row>
    <row r="10" spans="1:13" ht="12.75">
      <c r="A10" s="40"/>
      <c r="B10" s="41" t="s">
        <v>18</v>
      </c>
      <c r="C10" s="42" t="s">
        <v>19</v>
      </c>
      <c r="D10" s="43">
        <v>38808</v>
      </c>
      <c r="E10" s="43">
        <v>38990</v>
      </c>
      <c r="F10" s="44">
        <f>CEILING(390/'[1]Dollar Rate'!J26,1)</f>
        <v>131</v>
      </c>
      <c r="G10" s="44">
        <f>CEILING(390/'[1]Dollar Rate'!J26,1)</f>
        <v>131</v>
      </c>
      <c r="H10" s="44">
        <f>CEILING(80/'[1]Dollar Rate'!J26,1)</f>
        <v>27</v>
      </c>
      <c r="I10" s="44" t="s">
        <v>20</v>
      </c>
      <c r="J10" s="44">
        <f>CEILING(40/'[1]Dollar Rate'!J26,1)</f>
        <v>14</v>
      </c>
      <c r="K10" s="44">
        <f>CEILING(50/'[1]Dollar Rate'!J26,1)</f>
        <v>17</v>
      </c>
      <c r="L10" s="44" t="s">
        <v>21</v>
      </c>
      <c r="M10" s="45" t="s">
        <v>21</v>
      </c>
    </row>
    <row r="11" spans="1:13" ht="12.75">
      <c r="A11" s="46"/>
      <c r="B11" s="47"/>
      <c r="C11" s="48" t="s">
        <v>22</v>
      </c>
      <c r="D11" s="49">
        <v>38808</v>
      </c>
      <c r="E11" s="49">
        <v>38990</v>
      </c>
      <c r="F11" s="50">
        <f>CEILING(440/'[1]Dollar Rate'!J26,1)</f>
        <v>148</v>
      </c>
      <c r="G11" s="50">
        <f>CEILING(440/'[1]Dollar Rate'!J26,1)</f>
        <v>148</v>
      </c>
      <c r="H11" s="50">
        <f>CEILING(80/'[1]Dollar Rate'!J26,1)</f>
        <v>27</v>
      </c>
      <c r="I11" s="50" t="s">
        <v>20</v>
      </c>
      <c r="J11" s="50">
        <f>CEILING(40/'[1]Dollar Rate'!J26,1)</f>
        <v>14</v>
      </c>
      <c r="K11" s="50">
        <f>CEILING(50/'[1]Dollar Rate'!J26,1)</f>
        <v>17</v>
      </c>
      <c r="L11" s="50" t="s">
        <v>21</v>
      </c>
      <c r="M11" s="51" t="s">
        <v>21</v>
      </c>
    </row>
    <row r="12" spans="1:13" ht="24" customHeight="1">
      <c r="A12" s="52"/>
      <c r="B12" s="53"/>
      <c r="C12" s="54" t="s">
        <v>51</v>
      </c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ht="12.75">
      <c r="A13" s="40"/>
      <c r="B13" s="41" t="s">
        <v>23</v>
      </c>
      <c r="C13" s="57" t="s">
        <v>24</v>
      </c>
      <c r="D13" s="43">
        <v>38991</v>
      </c>
      <c r="E13" s="43">
        <v>39071</v>
      </c>
      <c r="F13" s="44">
        <f>CEILING(370/'[1]Dollar Rate'!J26,1)</f>
        <v>124</v>
      </c>
      <c r="G13" s="44">
        <f>CEILING(370/'[1]Dollar Rate'!J26,1)</f>
        <v>124</v>
      </c>
      <c r="H13" s="44">
        <f>CEILING(120/'[1]Dollar Rate'!J26,1)</f>
        <v>41</v>
      </c>
      <c r="I13" s="44" t="s">
        <v>20</v>
      </c>
      <c r="J13" s="58">
        <f>CEILING(43/'[1]Dollar Rate'!J26,1)</f>
        <v>15</v>
      </c>
      <c r="K13" s="44">
        <f>CEILING(53/'[1]Dollar Rate'!$J$26,1)</f>
        <v>18</v>
      </c>
      <c r="L13" s="44" t="s">
        <v>21</v>
      </c>
      <c r="M13" s="45">
        <f>CEILING(88/'[1]Dollar Rate'!J26,1)</f>
        <v>30</v>
      </c>
    </row>
    <row r="14" spans="1:13" ht="12.75">
      <c r="A14" s="46"/>
      <c r="B14" s="47"/>
      <c r="C14" s="59"/>
      <c r="D14" s="49">
        <v>39072</v>
      </c>
      <c r="E14" s="49">
        <v>39087</v>
      </c>
      <c r="F14" s="50">
        <f>CEILING(594/'[1]Dollar Rate'!J26,1)</f>
        <v>199</v>
      </c>
      <c r="G14" s="50">
        <f>CEILING(594/'[1]Dollar Rate'!J26,1)</f>
        <v>199</v>
      </c>
      <c r="H14" s="50">
        <f>CEILING(120/'[1]Dollar Rate'!J26,1)</f>
        <v>41</v>
      </c>
      <c r="I14" s="50" t="s">
        <v>20</v>
      </c>
      <c r="J14" s="60">
        <f>CEILING(43/'[1]Dollar Rate'!J26,1)</f>
        <v>15</v>
      </c>
      <c r="K14" s="50">
        <f>CEILING(53/'[1]Dollar Rate'!$J$26,1)</f>
        <v>18</v>
      </c>
      <c r="L14" s="50" t="s">
        <v>21</v>
      </c>
      <c r="M14" s="51">
        <f>CEILING(88/'[1]Dollar Rate'!J26,1)</f>
        <v>30</v>
      </c>
    </row>
    <row r="15" spans="1:13" ht="12.75">
      <c r="A15" s="46"/>
      <c r="B15" s="47"/>
      <c r="C15" s="59"/>
      <c r="D15" s="49">
        <v>39088</v>
      </c>
      <c r="E15" s="49">
        <v>39172</v>
      </c>
      <c r="F15" s="50">
        <f>CEILING(438/'[1]Dollar Rate'!J26,1)</f>
        <v>147</v>
      </c>
      <c r="G15" s="50">
        <f>CEILING(438/'[1]Dollar Rate'!J26,1)</f>
        <v>147</v>
      </c>
      <c r="H15" s="50">
        <f>CEILING(120/'[1]Dollar Rate'!J26,1)</f>
        <v>41</v>
      </c>
      <c r="I15" s="50" t="s">
        <v>20</v>
      </c>
      <c r="J15" s="60">
        <f>CEILING(43/'[1]Dollar Rate'!J26,1)</f>
        <v>15</v>
      </c>
      <c r="K15" s="50">
        <f>CEILING(53/'[1]Dollar Rate'!$J$26,1)</f>
        <v>18</v>
      </c>
      <c r="L15" s="50" t="s">
        <v>21</v>
      </c>
      <c r="M15" s="51">
        <f>CEILING(88/'[1]Dollar Rate'!J26,1)</f>
        <v>30</v>
      </c>
    </row>
    <row r="16" spans="1:13" ht="12.75">
      <c r="A16" s="46"/>
      <c r="B16" s="47"/>
      <c r="C16" s="59" t="s">
        <v>25</v>
      </c>
      <c r="D16" s="49">
        <v>38991</v>
      </c>
      <c r="E16" s="49">
        <v>39071</v>
      </c>
      <c r="F16" s="50">
        <f>CEILING(494/'[1]Dollar Rate'!J26,1)</f>
        <v>166</v>
      </c>
      <c r="G16" s="50">
        <f>CEILING(494/'[1]Dollar Rate'!J26,1)</f>
        <v>166</v>
      </c>
      <c r="H16" s="50">
        <f>CEILING(120/'[1]Dollar Rate'!J26,1)</f>
        <v>41</v>
      </c>
      <c r="I16" s="50" t="s">
        <v>20</v>
      </c>
      <c r="J16" s="60">
        <f>CEILING(43/'[1]Dollar Rate'!J26,1)</f>
        <v>15</v>
      </c>
      <c r="K16" s="50">
        <f>CEILING(53/'[1]Dollar Rate'!$J$26,1)</f>
        <v>18</v>
      </c>
      <c r="L16" s="50" t="s">
        <v>21</v>
      </c>
      <c r="M16" s="51">
        <f>CEILING(88/'[1]Dollar Rate'!J26,1)</f>
        <v>30</v>
      </c>
    </row>
    <row r="17" spans="1:13" ht="12.75">
      <c r="A17" s="46"/>
      <c r="B17" s="47"/>
      <c r="C17" s="59"/>
      <c r="D17" s="49">
        <v>39072</v>
      </c>
      <c r="E17" s="49">
        <v>39087</v>
      </c>
      <c r="F17" s="50">
        <f>CEILING(790/'[1]Dollar Rate'!J26,1)</f>
        <v>265</v>
      </c>
      <c r="G17" s="50">
        <f>CEILING(790/'[1]Dollar Rate'!J26,1)</f>
        <v>265</v>
      </c>
      <c r="H17" s="50">
        <f>CEILING(120/'[1]Dollar Rate'!J26,1)</f>
        <v>41</v>
      </c>
      <c r="I17" s="50" t="s">
        <v>20</v>
      </c>
      <c r="J17" s="60">
        <f>CEILING(43/'[1]Dollar Rate'!J26,1)</f>
        <v>15</v>
      </c>
      <c r="K17" s="50">
        <f>CEILING(53/'[1]Dollar Rate'!$J$26,1)</f>
        <v>18</v>
      </c>
      <c r="L17" s="50" t="s">
        <v>21</v>
      </c>
      <c r="M17" s="51">
        <f>CEILING(88/'[1]Dollar Rate'!J26,1)</f>
        <v>30</v>
      </c>
    </row>
    <row r="18" spans="1:13" ht="12.75">
      <c r="A18" s="46"/>
      <c r="B18" s="47"/>
      <c r="C18" s="59"/>
      <c r="D18" s="49">
        <v>39088</v>
      </c>
      <c r="E18" s="49">
        <v>39172</v>
      </c>
      <c r="F18" s="50">
        <f>CEILING(555/'[1]Dollar Rate'!J26,1)</f>
        <v>186</v>
      </c>
      <c r="G18" s="50">
        <f>CEILING(555/'[1]Dollar Rate'!J26,1)</f>
        <v>186</v>
      </c>
      <c r="H18" s="50">
        <f>CEILING(120/'[1]Dollar Rate'!J26,1)</f>
        <v>41</v>
      </c>
      <c r="I18" s="50" t="s">
        <v>20</v>
      </c>
      <c r="J18" s="60">
        <f>CEILING(43/'[1]Dollar Rate'!J26,1)</f>
        <v>15</v>
      </c>
      <c r="K18" s="50">
        <f>CEILING(53/'[1]Dollar Rate'!$J$26,1)</f>
        <v>18</v>
      </c>
      <c r="L18" s="50" t="s">
        <v>21</v>
      </c>
      <c r="M18" s="51">
        <f>CEILING(88/'[1]Dollar Rate'!J26,1)</f>
        <v>30</v>
      </c>
    </row>
    <row r="19" spans="1:13" ht="12.75">
      <c r="A19" s="46"/>
      <c r="B19" s="47"/>
      <c r="C19" s="59" t="s">
        <v>26</v>
      </c>
      <c r="D19" s="49">
        <v>38991</v>
      </c>
      <c r="E19" s="49">
        <v>39071</v>
      </c>
      <c r="F19" s="50">
        <f>CEILING(600/'[1]Dollar Rate'!J26,1)</f>
        <v>201</v>
      </c>
      <c r="G19" s="50">
        <f>CEILING(600/'[1]Dollar Rate'!J26,1)</f>
        <v>201</v>
      </c>
      <c r="H19" s="50">
        <f>CEILING(120/'[1]Dollar Rate'!J26,1)</f>
        <v>41</v>
      </c>
      <c r="I19" s="50" t="s">
        <v>20</v>
      </c>
      <c r="J19" s="60">
        <f>CEILING(43/'[1]Dollar Rate'!J26,1)</f>
        <v>15</v>
      </c>
      <c r="K19" s="50">
        <f>CEILING(53/'[1]Dollar Rate'!$J$26,1)</f>
        <v>18</v>
      </c>
      <c r="L19" s="50" t="s">
        <v>21</v>
      </c>
      <c r="M19" s="51">
        <f>CEILING(88/'[1]Dollar Rate'!J26,1)</f>
        <v>30</v>
      </c>
    </row>
    <row r="20" spans="1:13" ht="12.75">
      <c r="A20" s="46"/>
      <c r="B20" s="47"/>
      <c r="C20" s="59"/>
      <c r="D20" s="49">
        <v>39072</v>
      </c>
      <c r="E20" s="49">
        <v>39087</v>
      </c>
      <c r="F20" s="50">
        <f>CEILING(863/'[1]Dollar Rate'!J26,1)</f>
        <v>289</v>
      </c>
      <c r="G20" s="50">
        <f>CEILING(863/'[1]Dollar Rate'!J26,1)</f>
        <v>289</v>
      </c>
      <c r="H20" s="50">
        <f>CEILING(120/'[1]Dollar Rate'!J26,1)</f>
        <v>41</v>
      </c>
      <c r="I20" s="50" t="s">
        <v>20</v>
      </c>
      <c r="J20" s="60">
        <f>CEILING(43/'[1]Dollar Rate'!J26,1)</f>
        <v>15</v>
      </c>
      <c r="K20" s="50">
        <f>CEILING(53/'[1]Dollar Rate'!$J$26,1)</f>
        <v>18</v>
      </c>
      <c r="L20" s="50" t="s">
        <v>21</v>
      </c>
      <c r="M20" s="51">
        <f>CEILING(88/'[1]Dollar Rate'!J26,1)</f>
        <v>30</v>
      </c>
    </row>
    <row r="21" spans="1:13" ht="12.75">
      <c r="A21" s="61"/>
      <c r="B21" s="62"/>
      <c r="C21" s="63"/>
      <c r="D21" s="64">
        <v>39088</v>
      </c>
      <c r="E21" s="64">
        <v>39172</v>
      </c>
      <c r="F21" s="65">
        <f>CEILING(656/'[1]Dollar Rate'!J26,1)</f>
        <v>220</v>
      </c>
      <c r="G21" s="65">
        <f>CEILING(656/'[1]Dollar Rate'!J26,1)</f>
        <v>220</v>
      </c>
      <c r="H21" s="65">
        <f>CEILING(120/'[1]Dollar Rate'!J26,1)</f>
        <v>41</v>
      </c>
      <c r="I21" s="65" t="s">
        <v>20</v>
      </c>
      <c r="J21" s="66">
        <f>CEILING(43/'[1]Dollar Rate'!J26,1)</f>
        <v>15</v>
      </c>
      <c r="K21" s="65">
        <f>CEILING(53/'[1]Dollar Rate'!$J$26,1)</f>
        <v>18</v>
      </c>
      <c r="L21" s="65" t="s">
        <v>21</v>
      </c>
      <c r="M21" s="67">
        <f>CEILING(88/'[1]Dollar Rate'!J26,1)</f>
        <v>30</v>
      </c>
    </row>
    <row r="22" spans="1:13" ht="12.75">
      <c r="A22" s="68" t="s">
        <v>27</v>
      </c>
      <c r="B22" s="37"/>
      <c r="C22" s="69"/>
      <c r="D22" s="70"/>
      <c r="E22" s="70"/>
      <c r="F22" s="71"/>
      <c r="G22" s="71"/>
      <c r="H22" s="71"/>
      <c r="I22" s="72"/>
      <c r="J22" s="71"/>
      <c r="K22" s="71"/>
      <c r="L22" s="72"/>
      <c r="M22" s="73"/>
    </row>
    <row r="23" spans="1:13" ht="12.75">
      <c r="A23" s="40"/>
      <c r="B23" s="41" t="s">
        <v>28</v>
      </c>
      <c r="C23" s="74" t="s">
        <v>29</v>
      </c>
      <c r="D23" s="43">
        <v>38991</v>
      </c>
      <c r="E23" s="43">
        <v>39070</v>
      </c>
      <c r="F23" s="44">
        <f>CEILING(260/'[1]Dollar Rate'!J26,1)</f>
        <v>87</v>
      </c>
      <c r="G23" s="44">
        <f>CEILING(260/'[1]Dollar Rate'!J26,1)</f>
        <v>87</v>
      </c>
      <c r="H23" s="44">
        <f>CEILING(100/'[1]Dollar Rate'!$J$26,1)</f>
        <v>34</v>
      </c>
      <c r="I23" s="44" t="s">
        <v>20</v>
      </c>
      <c r="J23" s="44">
        <f>CEILING(40/'[1]Dollar Rate'!$J$26,1)</f>
        <v>14</v>
      </c>
      <c r="K23" s="44" t="s">
        <v>30</v>
      </c>
      <c r="L23" s="44">
        <f>CEILING(55/'[1]Dollar Rate'!$J$26,1)</f>
        <v>19</v>
      </c>
      <c r="M23" s="45">
        <f>CEILING(65/'[1]Dollar Rate'!$J$26,1)</f>
        <v>22</v>
      </c>
    </row>
    <row r="24" spans="1:13" ht="12.75">
      <c r="A24" s="46"/>
      <c r="B24" s="47"/>
      <c r="C24" s="75"/>
      <c r="D24" s="49">
        <v>39071</v>
      </c>
      <c r="E24" s="49">
        <v>39087</v>
      </c>
      <c r="F24" s="50">
        <f>CEILING(470/'[1]Dollar Rate'!J26,1)</f>
        <v>158</v>
      </c>
      <c r="G24" s="50">
        <f>CEILING(310/'[1]Dollar Rate'!J26,1)</f>
        <v>104</v>
      </c>
      <c r="H24" s="50">
        <f>CEILING(100/'[1]Dollar Rate'!$J$26,1)</f>
        <v>34</v>
      </c>
      <c r="I24" s="50" t="s">
        <v>20</v>
      </c>
      <c r="J24" s="50">
        <f>CEILING(40/'[1]Dollar Rate'!$J$26,1)</f>
        <v>14</v>
      </c>
      <c r="K24" s="50" t="s">
        <v>30</v>
      </c>
      <c r="L24" s="50">
        <f>CEILING(55/'[1]Dollar Rate'!$J$26,1)</f>
        <v>19</v>
      </c>
      <c r="M24" s="51">
        <f>CEILING(65/'[1]Dollar Rate'!$J$26,1)</f>
        <v>22</v>
      </c>
    </row>
    <row r="25" spans="1:13" ht="12.75">
      <c r="A25" s="46"/>
      <c r="B25" s="47"/>
      <c r="C25" s="76"/>
      <c r="D25" s="49">
        <v>39088</v>
      </c>
      <c r="E25" s="49">
        <v>39172</v>
      </c>
      <c r="F25" s="50">
        <f>CEILING(310/'[1]Dollar Rate'!J26,1)</f>
        <v>104</v>
      </c>
      <c r="G25" s="50">
        <f>CEILING(310/'[1]Dollar Rate'!J26,1)</f>
        <v>104</v>
      </c>
      <c r="H25" s="50">
        <f>CEILING(100/'[1]Dollar Rate'!$J$26,1)</f>
        <v>34</v>
      </c>
      <c r="I25" s="50" t="s">
        <v>20</v>
      </c>
      <c r="J25" s="50">
        <f>CEILING(40/'[1]Dollar Rate'!$J$26,1)</f>
        <v>14</v>
      </c>
      <c r="K25" s="50" t="s">
        <v>30</v>
      </c>
      <c r="L25" s="50">
        <f>CEILING(55/'[1]Dollar Rate'!$J$26,1)</f>
        <v>19</v>
      </c>
      <c r="M25" s="51">
        <f>CEILING(65/'[1]Dollar Rate'!$J$26,1)</f>
        <v>22</v>
      </c>
    </row>
    <row r="26" spans="1:13" ht="12.75">
      <c r="A26" s="46"/>
      <c r="B26" s="47"/>
      <c r="C26" s="75" t="s">
        <v>31</v>
      </c>
      <c r="D26" s="49">
        <v>38991</v>
      </c>
      <c r="E26" s="49">
        <v>39070</v>
      </c>
      <c r="F26" s="50">
        <f>CEILING(370/'[1]Dollar Rate'!J26,1)</f>
        <v>124</v>
      </c>
      <c r="G26" s="50">
        <f>CEILING(370/'[1]Dollar Rate'!J26,1)</f>
        <v>124</v>
      </c>
      <c r="H26" s="50">
        <f>CEILING(100/'[1]Dollar Rate'!$J$26,1)</f>
        <v>34</v>
      </c>
      <c r="I26" s="50" t="s">
        <v>20</v>
      </c>
      <c r="J26" s="50">
        <f>CEILING(40/'[1]Dollar Rate'!$J$26,1)</f>
        <v>14</v>
      </c>
      <c r="K26" s="50" t="s">
        <v>30</v>
      </c>
      <c r="L26" s="50">
        <f>CEILING(55/'[1]Dollar Rate'!$J$26,1)</f>
        <v>19</v>
      </c>
      <c r="M26" s="51">
        <f>CEILING(65/'[1]Dollar Rate'!$J$26,1)</f>
        <v>22</v>
      </c>
    </row>
    <row r="27" spans="1:13" ht="12.75">
      <c r="A27" s="46"/>
      <c r="B27" s="47"/>
      <c r="C27" s="75"/>
      <c r="D27" s="49">
        <v>39071</v>
      </c>
      <c r="E27" s="49">
        <v>39087</v>
      </c>
      <c r="F27" s="50">
        <f>CEILING(570/'[1]Dollar Rate'!J26,1)</f>
        <v>191</v>
      </c>
      <c r="G27" s="50">
        <f>CEILING(570/'[1]Dollar Rate'!J26,1)</f>
        <v>191</v>
      </c>
      <c r="H27" s="50">
        <f>CEILING(100/'[1]Dollar Rate'!$J$26,1)</f>
        <v>34</v>
      </c>
      <c r="I27" s="50" t="s">
        <v>20</v>
      </c>
      <c r="J27" s="50">
        <f>CEILING(40/'[1]Dollar Rate'!$J$26,1)</f>
        <v>14</v>
      </c>
      <c r="K27" s="50" t="s">
        <v>30</v>
      </c>
      <c r="L27" s="50">
        <f>CEILING(55/'[1]Dollar Rate'!$J$26,1)</f>
        <v>19</v>
      </c>
      <c r="M27" s="51">
        <f>CEILING(65/'[1]Dollar Rate'!$J$26,1)</f>
        <v>22</v>
      </c>
    </row>
    <row r="28" spans="1:13" ht="12.75">
      <c r="A28" s="46"/>
      <c r="B28" s="47"/>
      <c r="C28" s="75"/>
      <c r="D28" s="49">
        <v>39088</v>
      </c>
      <c r="E28" s="49">
        <v>39172</v>
      </c>
      <c r="F28" s="50">
        <f>CEILING(420/'[1]Dollar Rate'!J26,1)</f>
        <v>141</v>
      </c>
      <c r="G28" s="50">
        <f>CEILING(420/'[1]Dollar Rate'!J26,1)</f>
        <v>141</v>
      </c>
      <c r="H28" s="50">
        <f>CEILING(100/'[1]Dollar Rate'!$J$26,1)</f>
        <v>34</v>
      </c>
      <c r="I28" s="50" t="s">
        <v>20</v>
      </c>
      <c r="J28" s="50">
        <f>CEILING(40/'[1]Dollar Rate'!$J$26,1)</f>
        <v>14</v>
      </c>
      <c r="K28" s="50" t="s">
        <v>30</v>
      </c>
      <c r="L28" s="50">
        <f>CEILING(55/'[1]Dollar Rate'!$J$26,1)</f>
        <v>19</v>
      </c>
      <c r="M28" s="51">
        <f>CEILING(65/'[1]Dollar Rate'!$J$26,1)</f>
        <v>22</v>
      </c>
    </row>
    <row r="29" spans="1:13" ht="12.75">
      <c r="A29" s="46"/>
      <c r="B29" s="47"/>
      <c r="C29" s="75" t="s">
        <v>32</v>
      </c>
      <c r="D29" s="49">
        <v>38991</v>
      </c>
      <c r="E29" s="49">
        <v>39070</v>
      </c>
      <c r="F29" s="50">
        <f>CEILING(310/'[1]Dollar Rate'!J26,1)</f>
        <v>104</v>
      </c>
      <c r="G29" s="50">
        <f>CEILING(310/'[1]Dollar Rate'!J26,1)</f>
        <v>104</v>
      </c>
      <c r="H29" s="50">
        <f>CEILING(100/'[1]Dollar Rate'!$J$26,1)</f>
        <v>34</v>
      </c>
      <c r="I29" s="50" t="s">
        <v>20</v>
      </c>
      <c r="J29" s="50">
        <f>CEILING(40/'[1]Dollar Rate'!$J$26,1)</f>
        <v>14</v>
      </c>
      <c r="K29" s="50" t="s">
        <v>30</v>
      </c>
      <c r="L29" s="50">
        <f>CEILING(55/'[1]Dollar Rate'!$J$26,1)</f>
        <v>19</v>
      </c>
      <c r="M29" s="51">
        <f>CEILING(65/'[1]Dollar Rate'!$J$26,1)</f>
        <v>22</v>
      </c>
    </row>
    <row r="30" spans="1:13" ht="12.75">
      <c r="A30" s="46"/>
      <c r="B30" s="47"/>
      <c r="C30" s="75"/>
      <c r="D30" s="49">
        <v>39071</v>
      </c>
      <c r="E30" s="49">
        <v>39087</v>
      </c>
      <c r="F30" s="50">
        <f>CEILING(510/'[1]Dollar Rate'!J26,1)</f>
        <v>171</v>
      </c>
      <c r="G30" s="50">
        <f>CEILING(510/'[1]Dollar Rate'!J26,1)</f>
        <v>171</v>
      </c>
      <c r="H30" s="50">
        <f>CEILING(100/'[1]Dollar Rate'!$J$26,1)</f>
        <v>34</v>
      </c>
      <c r="I30" s="50" t="s">
        <v>20</v>
      </c>
      <c r="J30" s="50">
        <f>CEILING(40/'[1]Dollar Rate'!$J$26,1)</f>
        <v>14</v>
      </c>
      <c r="K30" s="50" t="s">
        <v>30</v>
      </c>
      <c r="L30" s="50">
        <f>CEILING(55/'[1]Dollar Rate'!$J$26,1)</f>
        <v>19</v>
      </c>
      <c r="M30" s="51">
        <f>CEILING(65/'[1]Dollar Rate'!$J$26,1)</f>
        <v>22</v>
      </c>
    </row>
    <row r="31" spans="1:13" ht="12.75">
      <c r="A31" s="46"/>
      <c r="B31" s="47"/>
      <c r="C31" s="75"/>
      <c r="D31" s="49">
        <v>39088</v>
      </c>
      <c r="E31" s="49">
        <v>39172</v>
      </c>
      <c r="F31" s="50">
        <f>CEILING(360/'[1]Dollar Rate'!J26,1)</f>
        <v>121</v>
      </c>
      <c r="G31" s="50">
        <f>CEILING(360/'[1]Dollar Rate'!J26,1)</f>
        <v>121</v>
      </c>
      <c r="H31" s="50">
        <f>CEILING(100/'[1]Dollar Rate'!$J$26,1)</f>
        <v>34</v>
      </c>
      <c r="I31" s="50" t="s">
        <v>20</v>
      </c>
      <c r="J31" s="50">
        <f>CEILING(40/'[1]Dollar Rate'!$J$26,1)</f>
        <v>14</v>
      </c>
      <c r="K31" s="50" t="s">
        <v>30</v>
      </c>
      <c r="L31" s="50">
        <f>CEILING(55/'[1]Dollar Rate'!$J$26,1)</f>
        <v>19</v>
      </c>
      <c r="M31" s="51">
        <f>CEILING(65/'[1]Dollar Rate'!$J$26,1)</f>
        <v>22</v>
      </c>
    </row>
    <row r="32" spans="1:13" ht="12.75">
      <c r="A32" s="46"/>
      <c r="B32" s="47"/>
      <c r="C32" s="77" t="s">
        <v>33</v>
      </c>
      <c r="D32" s="49">
        <v>38991</v>
      </c>
      <c r="E32" s="49">
        <v>39070</v>
      </c>
      <c r="F32" s="50">
        <f>CEILING(440/'[1]Dollar Rate'!J26,1)</f>
        <v>148</v>
      </c>
      <c r="G32" s="50">
        <f>CEILING(440/'[1]Dollar Rate'!J26,1)</f>
        <v>148</v>
      </c>
      <c r="H32" s="50">
        <f>CEILING(100/'[1]Dollar Rate'!$J$26,1)</f>
        <v>34</v>
      </c>
      <c r="I32" s="50" t="s">
        <v>20</v>
      </c>
      <c r="J32" s="50">
        <f>CEILING(40/'[1]Dollar Rate'!$J$26,1)</f>
        <v>14</v>
      </c>
      <c r="K32" s="50" t="s">
        <v>30</v>
      </c>
      <c r="L32" s="50">
        <f>CEILING(55/'[1]Dollar Rate'!$J$26,1)</f>
        <v>19</v>
      </c>
      <c r="M32" s="51">
        <f>CEILING(65/'[1]Dollar Rate'!$J$26,1)</f>
        <v>22</v>
      </c>
    </row>
    <row r="33" spans="1:13" ht="12.75">
      <c r="A33" s="46"/>
      <c r="B33" s="47"/>
      <c r="C33" s="77"/>
      <c r="D33" s="49">
        <v>39071</v>
      </c>
      <c r="E33" s="49">
        <v>39087</v>
      </c>
      <c r="F33" s="50">
        <f>CEILING(640/'[1]Dollar Rate'!J26,1)</f>
        <v>215</v>
      </c>
      <c r="G33" s="50">
        <f>CEILING(640/'[1]Dollar Rate'!J26,1)</f>
        <v>215</v>
      </c>
      <c r="H33" s="50">
        <f>CEILING(100/'[1]Dollar Rate'!$J$26,1)</f>
        <v>34</v>
      </c>
      <c r="I33" s="50" t="s">
        <v>20</v>
      </c>
      <c r="J33" s="50">
        <f>CEILING(40/'[1]Dollar Rate'!$J$26,1)</f>
        <v>14</v>
      </c>
      <c r="K33" s="50" t="s">
        <v>30</v>
      </c>
      <c r="L33" s="50">
        <f>CEILING(55/'[1]Dollar Rate'!$J$26,1)</f>
        <v>19</v>
      </c>
      <c r="M33" s="51">
        <f>CEILING(65/'[1]Dollar Rate'!$J$26,1)</f>
        <v>22</v>
      </c>
    </row>
    <row r="34" spans="1:13" ht="12.75">
      <c r="A34" s="61"/>
      <c r="B34" s="62"/>
      <c r="C34" s="78"/>
      <c r="D34" s="64">
        <v>39088</v>
      </c>
      <c r="E34" s="64">
        <v>39172</v>
      </c>
      <c r="F34" s="65">
        <f>CEILING(490/'[1]Dollar Rate'!J26,1)</f>
        <v>164</v>
      </c>
      <c r="G34" s="65">
        <f>CEILING(490/'[1]Dollar Rate'!J26,1)</f>
        <v>164</v>
      </c>
      <c r="H34" s="65">
        <f>CEILING(100/'[1]Dollar Rate'!$J$26,1)</f>
        <v>34</v>
      </c>
      <c r="I34" s="65" t="s">
        <v>20</v>
      </c>
      <c r="J34" s="65">
        <f>CEILING(40/'[1]Dollar Rate'!$J$26,1)</f>
        <v>14</v>
      </c>
      <c r="K34" s="65" t="s">
        <v>30</v>
      </c>
      <c r="L34" s="65">
        <f>CEILING(55/'[1]Dollar Rate'!$J$26,1)</f>
        <v>19</v>
      </c>
      <c r="M34" s="67">
        <f>CEILING(65/'[1]Dollar Rate'!$J$26,1)</f>
        <v>22</v>
      </c>
    </row>
    <row r="35" spans="1:13" ht="12.75">
      <c r="A35" s="79"/>
      <c r="B35" s="41" t="s">
        <v>34</v>
      </c>
      <c r="C35" s="74" t="s">
        <v>35</v>
      </c>
      <c r="D35" s="43">
        <v>38991</v>
      </c>
      <c r="E35" s="43">
        <v>39070</v>
      </c>
      <c r="F35" s="44">
        <f>CEILING(350/'[1]Dollar Rate'!J26,1)</f>
        <v>118</v>
      </c>
      <c r="G35" s="44">
        <f>CEILING(350/'[1]Dollar Rate'!J26,1)</f>
        <v>118</v>
      </c>
      <c r="H35" s="44">
        <f>CEILING(120/'[1]Dollar Rate'!$J$26,1)</f>
        <v>41</v>
      </c>
      <c r="I35" s="44" t="s">
        <v>20</v>
      </c>
      <c r="J35" s="58">
        <f>CEILING(40/'[1]Dollar Rate'!$J$26,1)</f>
        <v>14</v>
      </c>
      <c r="K35" s="44" t="s">
        <v>30</v>
      </c>
      <c r="L35" s="44">
        <f>CEILING(70/'[1]Dollar Rate'!$J$26,1)</f>
        <v>24</v>
      </c>
      <c r="M35" s="45">
        <f>CEILING(90/'[1]Dollar Rate'!$J$26,1)</f>
        <v>31</v>
      </c>
    </row>
    <row r="36" spans="1:13" ht="12.75">
      <c r="A36" s="80"/>
      <c r="B36" s="47"/>
      <c r="C36" s="75"/>
      <c r="D36" s="49">
        <v>39071</v>
      </c>
      <c r="E36" s="49">
        <v>39087</v>
      </c>
      <c r="F36" s="50">
        <f>CEILING(570/'[1]Dollar Rate'!J26,1)</f>
        <v>191</v>
      </c>
      <c r="G36" s="50">
        <f>CEILING(570/'[1]Dollar Rate'!J26,1)</f>
        <v>191</v>
      </c>
      <c r="H36" s="50">
        <f>CEILING(120/'[1]Dollar Rate'!$J$26,1)</f>
        <v>41</v>
      </c>
      <c r="I36" s="50" t="s">
        <v>20</v>
      </c>
      <c r="J36" s="60">
        <f>CEILING(40/'[1]Dollar Rate'!$J$26,1)</f>
        <v>14</v>
      </c>
      <c r="K36" s="50" t="s">
        <v>30</v>
      </c>
      <c r="L36" s="50">
        <f>CEILING(70/'[1]Dollar Rate'!$J$26,1)</f>
        <v>24</v>
      </c>
      <c r="M36" s="51">
        <f>CEILING(90/'[1]Dollar Rate'!$J$26,1)</f>
        <v>31</v>
      </c>
    </row>
    <row r="37" spans="1:13" ht="12.75">
      <c r="A37" s="80"/>
      <c r="B37" s="47"/>
      <c r="C37" s="76"/>
      <c r="D37" s="49">
        <v>39088</v>
      </c>
      <c r="E37" s="49">
        <v>39172</v>
      </c>
      <c r="F37" s="50">
        <f>CEILING(400/'[1]Dollar Rate'!J26,1)</f>
        <v>134</v>
      </c>
      <c r="G37" s="50">
        <f>CEILING(400/'[1]Dollar Rate'!J26,1)</f>
        <v>134</v>
      </c>
      <c r="H37" s="50">
        <f>CEILING(120/'[1]Dollar Rate'!$J$26,1)</f>
        <v>41</v>
      </c>
      <c r="I37" s="50" t="s">
        <v>20</v>
      </c>
      <c r="J37" s="60">
        <f>CEILING(40/'[1]Dollar Rate'!$J$26,1)</f>
        <v>14</v>
      </c>
      <c r="K37" s="50" t="s">
        <v>30</v>
      </c>
      <c r="L37" s="50">
        <f>CEILING(70/'[1]Dollar Rate'!$J$26,1)</f>
        <v>24</v>
      </c>
      <c r="M37" s="51">
        <f>CEILING(90/'[1]Dollar Rate'!$J$26,1)</f>
        <v>31</v>
      </c>
    </row>
    <row r="38" spans="1:13" ht="12.75">
      <c r="A38" s="80"/>
      <c r="B38" s="47"/>
      <c r="C38" s="75" t="s">
        <v>36</v>
      </c>
      <c r="D38" s="49">
        <v>38991</v>
      </c>
      <c r="E38" s="49">
        <v>39070</v>
      </c>
      <c r="F38" s="50">
        <f>CEILING(450/'[1]Dollar Rate'!J26,1)</f>
        <v>151</v>
      </c>
      <c r="G38" s="50">
        <f>CEILING(450/'[1]Dollar Rate'!J26,1)</f>
        <v>151</v>
      </c>
      <c r="H38" s="50">
        <f>CEILING(120/'[1]Dollar Rate'!$J$26,1)</f>
        <v>41</v>
      </c>
      <c r="I38" s="50" t="s">
        <v>20</v>
      </c>
      <c r="J38" s="60">
        <f>CEILING(40/'[1]Dollar Rate'!$J$26,1)</f>
        <v>14</v>
      </c>
      <c r="K38" s="50" t="s">
        <v>30</v>
      </c>
      <c r="L38" s="50">
        <f>CEILING(70/'[1]Dollar Rate'!$J$26,1)</f>
        <v>24</v>
      </c>
      <c r="M38" s="51">
        <f>CEILING(90/'[1]Dollar Rate'!$J$26,1)</f>
        <v>31</v>
      </c>
    </row>
    <row r="39" spans="1:13" ht="12.75">
      <c r="A39" s="80"/>
      <c r="B39" s="47"/>
      <c r="C39" s="75"/>
      <c r="D39" s="49">
        <v>39071</v>
      </c>
      <c r="E39" s="49">
        <v>39087</v>
      </c>
      <c r="F39" s="50">
        <f>CEILING(670/'[1]Dollar Rate'!J26,1)</f>
        <v>225</v>
      </c>
      <c r="G39" s="50">
        <f>CEILING(670/'[1]Dollar Rate'!J26,1)</f>
        <v>225</v>
      </c>
      <c r="H39" s="50">
        <f>CEILING(120/'[1]Dollar Rate'!$J$26,1)</f>
        <v>41</v>
      </c>
      <c r="I39" s="50" t="s">
        <v>20</v>
      </c>
      <c r="J39" s="60">
        <f>CEILING(40/'[1]Dollar Rate'!$J$26,1)</f>
        <v>14</v>
      </c>
      <c r="K39" s="50" t="s">
        <v>30</v>
      </c>
      <c r="L39" s="50">
        <f>CEILING(70/'[1]Dollar Rate'!$J$26,1)</f>
        <v>24</v>
      </c>
      <c r="M39" s="51">
        <f>CEILING(90/'[1]Dollar Rate'!$J$26,1)</f>
        <v>31</v>
      </c>
    </row>
    <row r="40" spans="1:13" ht="12.75">
      <c r="A40" s="80"/>
      <c r="B40" s="47"/>
      <c r="C40" s="75"/>
      <c r="D40" s="49">
        <v>39088</v>
      </c>
      <c r="E40" s="49">
        <v>39172</v>
      </c>
      <c r="F40" s="50">
        <f>CEILING(500/'[1]Dollar Rate'!J26,1)</f>
        <v>168</v>
      </c>
      <c r="G40" s="50">
        <f>CEILING(500/'[1]Dollar Rate'!J26,1)</f>
        <v>168</v>
      </c>
      <c r="H40" s="50">
        <f>CEILING(120/'[1]Dollar Rate'!$J$26,1)</f>
        <v>41</v>
      </c>
      <c r="I40" s="50" t="s">
        <v>20</v>
      </c>
      <c r="J40" s="60">
        <f>CEILING(40/'[1]Dollar Rate'!$J$26,1)</f>
        <v>14</v>
      </c>
      <c r="K40" s="50" t="s">
        <v>30</v>
      </c>
      <c r="L40" s="50">
        <f>CEILING(70/'[1]Dollar Rate'!$J$26,1)</f>
        <v>24</v>
      </c>
      <c r="M40" s="51">
        <f>CEILING(90/'[1]Dollar Rate'!$J$26,1)</f>
        <v>31</v>
      </c>
    </row>
    <row r="41" spans="1:13" ht="12.75">
      <c r="A41" s="80"/>
      <c r="B41" s="47"/>
      <c r="C41" s="75" t="s">
        <v>37</v>
      </c>
      <c r="D41" s="49">
        <v>38991</v>
      </c>
      <c r="E41" s="49">
        <v>39070</v>
      </c>
      <c r="F41" s="50">
        <f>CEILING(550/'[1]Dollar Rate'!J26,1)</f>
        <v>184</v>
      </c>
      <c r="G41" s="50">
        <f>CEILING(550/'[1]Dollar Rate'!J26,1)</f>
        <v>184</v>
      </c>
      <c r="H41" s="50">
        <f>CEILING(120/'[1]Dollar Rate'!$J$26,1)</f>
        <v>41</v>
      </c>
      <c r="I41" s="50" t="s">
        <v>20</v>
      </c>
      <c r="J41" s="60">
        <f>CEILING(40/'[1]Dollar Rate'!$J$26,1)</f>
        <v>14</v>
      </c>
      <c r="K41" s="50" t="s">
        <v>30</v>
      </c>
      <c r="L41" s="50">
        <f>CEILING(70/'[1]Dollar Rate'!$J$26,1)</f>
        <v>24</v>
      </c>
      <c r="M41" s="51">
        <f>CEILING(90/'[1]Dollar Rate'!$J$26,1)</f>
        <v>31</v>
      </c>
    </row>
    <row r="42" spans="1:13" ht="12.75">
      <c r="A42" s="80"/>
      <c r="B42" s="47"/>
      <c r="C42" s="75"/>
      <c r="D42" s="49">
        <v>39071</v>
      </c>
      <c r="E42" s="49">
        <v>39087</v>
      </c>
      <c r="F42" s="50">
        <f>CEILING(770/'[1]Dollar Rate'!J26,1)</f>
        <v>258</v>
      </c>
      <c r="G42" s="50">
        <f>CEILING(770/'[1]Dollar Rate'!J26,1)</f>
        <v>258</v>
      </c>
      <c r="H42" s="50">
        <f>CEILING(120/'[1]Dollar Rate'!$J$26,1)</f>
        <v>41</v>
      </c>
      <c r="I42" s="50" t="s">
        <v>20</v>
      </c>
      <c r="J42" s="60">
        <f>CEILING(40/'[1]Dollar Rate'!$J$26,1)</f>
        <v>14</v>
      </c>
      <c r="K42" s="50" t="s">
        <v>30</v>
      </c>
      <c r="L42" s="50">
        <f>CEILING(70/'[1]Dollar Rate'!$J$26,1)</f>
        <v>24</v>
      </c>
      <c r="M42" s="51">
        <f>CEILING(90/'[1]Dollar Rate'!$J$26,1)</f>
        <v>31</v>
      </c>
    </row>
    <row r="43" spans="1:13" ht="12.75">
      <c r="A43" s="81"/>
      <c r="B43" s="62"/>
      <c r="C43" s="82"/>
      <c r="D43" s="64">
        <v>39088</v>
      </c>
      <c r="E43" s="64">
        <v>39172</v>
      </c>
      <c r="F43" s="65">
        <f>CEILING(600/'[1]Dollar Rate'!J26,1)</f>
        <v>201</v>
      </c>
      <c r="G43" s="65">
        <f>CEILING(600/'[1]Dollar Rate'!J26,1)</f>
        <v>201</v>
      </c>
      <c r="H43" s="65">
        <f>CEILING(120/'[1]Dollar Rate'!$J$26,1)</f>
        <v>41</v>
      </c>
      <c r="I43" s="65" t="s">
        <v>20</v>
      </c>
      <c r="J43" s="66">
        <f>CEILING(40/'[1]Dollar Rate'!$J$26,1)</f>
        <v>14</v>
      </c>
      <c r="K43" s="65" t="s">
        <v>30</v>
      </c>
      <c r="L43" s="65">
        <f>CEILING(70/'[1]Dollar Rate'!$J$26,1)</f>
        <v>24</v>
      </c>
      <c r="M43" s="67">
        <f>CEILING(90/'[1]Dollar Rate'!$J$26,1)</f>
        <v>31</v>
      </c>
    </row>
    <row r="44" spans="1:13" ht="12.75">
      <c r="A44" s="68" t="s">
        <v>38</v>
      </c>
      <c r="B44" s="37"/>
      <c r="C44" s="69"/>
      <c r="D44" s="70"/>
      <c r="E44" s="70"/>
      <c r="F44" s="71"/>
      <c r="G44" s="71"/>
      <c r="H44" s="71"/>
      <c r="I44" s="71"/>
      <c r="J44" s="71"/>
      <c r="K44" s="71"/>
      <c r="L44" s="71"/>
      <c r="M44" s="71"/>
    </row>
    <row r="45" spans="1:13" ht="12.75">
      <c r="A45" s="83"/>
      <c r="B45" s="84" t="s">
        <v>39</v>
      </c>
      <c r="C45" s="42" t="s">
        <v>24</v>
      </c>
      <c r="D45" s="43">
        <v>38991</v>
      </c>
      <c r="E45" s="43">
        <v>39172</v>
      </c>
      <c r="F45" s="44">
        <f>CEILING(145/'[1]Dollar Rate'!J26,1)</f>
        <v>49</v>
      </c>
      <c r="G45" s="44">
        <f>CEILING(145/'[1]Dollar Rate'!J26,1)</f>
        <v>49</v>
      </c>
      <c r="H45" s="44">
        <f>CEILING(70/'[1]Dollar Rate'!J26,1)</f>
        <v>24</v>
      </c>
      <c r="I45" s="44" t="s">
        <v>20</v>
      </c>
      <c r="J45" s="44">
        <f>CEILING(18/'[1]Dollar Rate'!$J$26,1)</f>
        <v>7</v>
      </c>
      <c r="K45" s="44" t="s">
        <v>30</v>
      </c>
      <c r="L45" s="44">
        <f>CEILING(35/'[1]Dollar Rate'!J26,1)</f>
        <v>12</v>
      </c>
      <c r="M45" s="45">
        <f>CEILING(40/'[1]Dollar Rate'!J26,1)</f>
        <v>14</v>
      </c>
    </row>
    <row r="46" spans="1:13" ht="12.75">
      <c r="A46" s="85"/>
      <c r="B46" s="86"/>
      <c r="C46" s="48" t="s">
        <v>19</v>
      </c>
      <c r="D46" s="49">
        <v>38991</v>
      </c>
      <c r="E46" s="49">
        <v>39172</v>
      </c>
      <c r="F46" s="50">
        <f>CEILING(175/'[1]Dollar Rate'!J26,1)</f>
        <v>59</v>
      </c>
      <c r="G46" s="50">
        <f>CEILING(175/'[1]Dollar Rate'!J26,1)</f>
        <v>59</v>
      </c>
      <c r="H46" s="50">
        <f>CEILING(70/'[1]Dollar Rate'!J26,1)</f>
        <v>24</v>
      </c>
      <c r="I46" s="50" t="s">
        <v>20</v>
      </c>
      <c r="J46" s="50">
        <f>CEILING(18/'[1]Dollar Rate'!$J$26,1)</f>
        <v>7</v>
      </c>
      <c r="K46" s="50" t="s">
        <v>30</v>
      </c>
      <c r="L46" s="50">
        <f>CEILING(35/'[1]Dollar Rate'!J26,1)</f>
        <v>12</v>
      </c>
      <c r="M46" s="51">
        <f>CEILING(40/'[1]Dollar Rate'!J26,1)</f>
        <v>14</v>
      </c>
    </row>
    <row r="47" spans="1:13" ht="13.5" customHeight="1">
      <c r="A47" s="87"/>
      <c r="B47" s="88"/>
      <c r="C47" s="54" t="s">
        <v>52</v>
      </c>
      <c r="D47" s="54"/>
      <c r="E47" s="54"/>
      <c r="F47" s="54"/>
      <c r="G47" s="54"/>
      <c r="H47" s="54"/>
      <c r="I47" s="54"/>
      <c r="J47" s="54"/>
      <c r="K47" s="54"/>
      <c r="L47" s="54"/>
      <c r="M47" s="89"/>
    </row>
    <row r="48" spans="1:13" ht="12.75">
      <c r="A48" s="68" t="s">
        <v>16</v>
      </c>
      <c r="B48" s="68" t="s">
        <v>40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1"/>
    </row>
    <row r="49" spans="1:13" ht="12.75">
      <c r="A49" s="92"/>
      <c r="B49" s="93" t="s">
        <v>41</v>
      </c>
      <c r="C49" s="42" t="s">
        <v>42</v>
      </c>
      <c r="D49" s="43">
        <v>38991</v>
      </c>
      <c r="E49" s="43">
        <v>39172</v>
      </c>
      <c r="F49" s="44">
        <f>CEILING(450/'[1]Dollar Rate'!J26,1)</f>
        <v>151</v>
      </c>
      <c r="G49" s="44">
        <f>CEILING(450/'[1]Dollar Rate'!J26,1)</f>
        <v>151</v>
      </c>
      <c r="H49" s="44">
        <f>CEILING(112/'[1]Dollar Rate'!$J$26,1)</f>
        <v>38</v>
      </c>
      <c r="I49" s="44">
        <f>CEILING(112/'[1]Dollar Rate'!$J$26,1)</f>
        <v>38</v>
      </c>
      <c r="J49" s="44" t="s">
        <v>30</v>
      </c>
      <c r="K49" s="44" t="s">
        <v>30</v>
      </c>
      <c r="L49" s="44">
        <f>CEILING(80/'[1]Dollar Rate'!$J$26,1)</f>
        <v>27</v>
      </c>
      <c r="M49" s="45">
        <f>CEILING(90/'[1]Dollar Rate'!$J$26,1)</f>
        <v>31</v>
      </c>
    </row>
    <row r="50" spans="1:13" ht="12.75">
      <c r="A50" s="94"/>
      <c r="B50" s="95"/>
      <c r="C50" s="48" t="s">
        <v>43</v>
      </c>
      <c r="D50" s="49">
        <v>38991</v>
      </c>
      <c r="E50" s="49">
        <v>39172</v>
      </c>
      <c r="F50" s="50">
        <f>CEILING(450/'[1]Dollar Rate'!J26,1)</f>
        <v>151</v>
      </c>
      <c r="G50" s="50">
        <f>CEILING(450/'[1]Dollar Rate'!J26,1)</f>
        <v>151</v>
      </c>
      <c r="H50" s="50">
        <f>CEILING(112/'[1]Dollar Rate'!$J$26,1)</f>
        <v>38</v>
      </c>
      <c r="I50" s="50">
        <f>CEILING(112/'[1]Dollar Rate'!$J$26,1)</f>
        <v>38</v>
      </c>
      <c r="J50" s="50" t="s">
        <v>30</v>
      </c>
      <c r="K50" s="50" t="s">
        <v>30</v>
      </c>
      <c r="L50" s="50">
        <f>CEILING(80/'[1]Dollar Rate'!$J$26,1)</f>
        <v>27</v>
      </c>
      <c r="M50" s="51">
        <f>CEILING(90/'[1]Dollar Rate'!$J$26,1)</f>
        <v>31</v>
      </c>
    </row>
    <row r="51" spans="1:13" ht="12.75">
      <c r="A51" s="94"/>
      <c r="B51" s="95"/>
      <c r="C51" s="48" t="s">
        <v>44</v>
      </c>
      <c r="D51" s="49">
        <v>38991</v>
      </c>
      <c r="E51" s="49">
        <v>39172</v>
      </c>
      <c r="F51" s="50">
        <f>CEILING(530/'[1]Dollar Rate'!J26,1)</f>
        <v>178</v>
      </c>
      <c r="G51" s="50">
        <f>CEILING(530/'[1]Dollar Rate'!J26,1)</f>
        <v>178</v>
      </c>
      <c r="H51" s="50">
        <f>CEILING(112/'[1]Dollar Rate'!$J$26,1)</f>
        <v>38</v>
      </c>
      <c r="I51" s="50">
        <f>CEILING(112/'[1]Dollar Rate'!$J$26,1)</f>
        <v>38</v>
      </c>
      <c r="J51" s="50" t="s">
        <v>30</v>
      </c>
      <c r="K51" s="50" t="s">
        <v>30</v>
      </c>
      <c r="L51" s="50">
        <f>CEILING(80/'[1]Dollar Rate'!$J$26,1)</f>
        <v>27</v>
      </c>
      <c r="M51" s="51">
        <f>CEILING(90/'[1]Dollar Rate'!$J$26,1)</f>
        <v>31</v>
      </c>
    </row>
    <row r="52" spans="1:13" ht="12.75">
      <c r="A52" s="96"/>
      <c r="B52" s="97"/>
      <c r="C52" s="54" t="s">
        <v>53</v>
      </c>
      <c r="D52" s="54"/>
      <c r="E52" s="54"/>
      <c r="F52" s="54"/>
      <c r="G52" s="54"/>
      <c r="H52" s="54"/>
      <c r="I52" s="54"/>
      <c r="J52" s="54"/>
      <c r="K52" s="54"/>
      <c r="L52" s="54"/>
      <c r="M52" s="89"/>
    </row>
    <row r="53" spans="1:13" ht="12.75">
      <c r="A53" s="98"/>
      <c r="B53" s="93" t="s">
        <v>45</v>
      </c>
      <c r="C53" s="42" t="s">
        <v>24</v>
      </c>
      <c r="D53" s="43">
        <v>38991</v>
      </c>
      <c r="E53" s="43">
        <v>39172</v>
      </c>
      <c r="F53" s="44">
        <f>CEILING(220/'[1]Dollar Rate'!J26,1)</f>
        <v>74</v>
      </c>
      <c r="G53" s="44">
        <f>CEILING(220/'[1]Dollar Rate'!J26,1)</f>
        <v>74</v>
      </c>
      <c r="H53" s="44">
        <f>CEILING(60/'[1]Dollar Rate'!$J$26,1)</f>
        <v>21</v>
      </c>
      <c r="I53" s="44" t="s">
        <v>20</v>
      </c>
      <c r="J53" s="44">
        <f>CEILING(25/'[1]Dollar Rate'!$J$26,1)</f>
        <v>9</v>
      </c>
      <c r="K53" s="44" t="s">
        <v>30</v>
      </c>
      <c r="L53" s="44">
        <f>CEILING(55/'[1]Dollar Rate'!J26,1)</f>
        <v>19</v>
      </c>
      <c r="M53" s="45">
        <f>CEILING(70/'[1]Dollar Rate'!J26,1)</f>
        <v>24</v>
      </c>
    </row>
    <row r="54" spans="1:13" ht="12.75">
      <c r="A54" s="99"/>
      <c r="B54" s="95"/>
      <c r="C54" s="48" t="s">
        <v>19</v>
      </c>
      <c r="D54" s="49">
        <v>38991</v>
      </c>
      <c r="E54" s="49">
        <v>39172</v>
      </c>
      <c r="F54" s="50">
        <f>CEILING(240/'[1]Dollar Rate'!J26,1)</f>
        <v>81</v>
      </c>
      <c r="G54" s="50">
        <f>CEILING(240/'[1]Dollar Rate'!J26,1)</f>
        <v>81</v>
      </c>
      <c r="H54" s="50">
        <f>CEILING(60/'[1]Dollar Rate'!$J$26,1)</f>
        <v>21</v>
      </c>
      <c r="I54" s="50" t="s">
        <v>20</v>
      </c>
      <c r="J54" s="50">
        <f>CEILING(25/'[1]Dollar Rate'!$J$26,1)</f>
        <v>9</v>
      </c>
      <c r="K54" s="50" t="s">
        <v>30</v>
      </c>
      <c r="L54" s="50">
        <f>CEILING(55/'[1]Dollar Rate'!J26,1)</f>
        <v>19</v>
      </c>
      <c r="M54" s="51">
        <f>CEILING(70/'[1]Dollar Rate'!J26,1)</f>
        <v>24</v>
      </c>
    </row>
    <row r="55" spans="1:13" ht="12.75" customHeight="1">
      <c r="A55" s="100"/>
      <c r="B55" s="97"/>
      <c r="C55" s="54" t="s">
        <v>54</v>
      </c>
      <c r="D55" s="54"/>
      <c r="E55" s="54"/>
      <c r="F55" s="54"/>
      <c r="G55" s="54"/>
      <c r="H55" s="54"/>
      <c r="I55" s="54"/>
      <c r="J55" s="54"/>
      <c r="K55" s="54"/>
      <c r="L55" s="54"/>
      <c r="M55" s="89"/>
    </row>
    <row r="56" spans="1:13" ht="12.75">
      <c r="A56" s="68" t="s">
        <v>27</v>
      </c>
      <c r="B56" s="37"/>
      <c r="C56" s="69"/>
      <c r="D56" s="70"/>
      <c r="E56" s="70"/>
      <c r="F56" s="71"/>
      <c r="G56" s="71"/>
      <c r="H56" s="71"/>
      <c r="I56" s="71"/>
      <c r="J56" s="71"/>
      <c r="K56" s="71"/>
      <c r="L56" s="71"/>
      <c r="M56" s="71"/>
    </row>
    <row r="57" spans="1:13" ht="12.75">
      <c r="A57" s="101"/>
      <c r="B57" s="93" t="s">
        <v>46</v>
      </c>
      <c r="C57" s="42" t="s">
        <v>24</v>
      </c>
      <c r="D57" s="43">
        <v>38991</v>
      </c>
      <c r="E57" s="43">
        <v>39172</v>
      </c>
      <c r="F57" s="44">
        <f>CEILING(135/'[1]Dollar Rate'!J26,1)</f>
        <v>46</v>
      </c>
      <c r="G57" s="44">
        <f>CEILING(135/'[1]Dollar Rate'!J26,1)</f>
        <v>46</v>
      </c>
      <c r="H57" s="44">
        <f>CEILING(70/'[1]Dollar Rate'!$J$26,1)</f>
        <v>24</v>
      </c>
      <c r="I57" s="44" t="s">
        <v>47</v>
      </c>
      <c r="J57" s="44">
        <f>CEILING(24/'[1]Dollar Rate'!$J$26,1)</f>
        <v>9</v>
      </c>
      <c r="K57" s="44" t="s">
        <v>30</v>
      </c>
      <c r="L57" s="44">
        <f>CEILING(36/'[1]Dollar Rate'!J26,1)</f>
        <v>13</v>
      </c>
      <c r="M57" s="45">
        <f>CEILING(42/'[1]Dollar Rate'!J26,1)</f>
        <v>15</v>
      </c>
    </row>
    <row r="58" spans="1:13" ht="12.75">
      <c r="A58" s="102"/>
      <c r="B58" s="95"/>
      <c r="C58" s="48" t="s">
        <v>19</v>
      </c>
      <c r="D58" s="49">
        <v>38991</v>
      </c>
      <c r="E58" s="49">
        <v>39172</v>
      </c>
      <c r="F58" s="50">
        <f>CEILING(155/'[1]Dollar Rate'!J26,1)</f>
        <v>52</v>
      </c>
      <c r="G58" s="50">
        <f>CEILING(155/'[1]Dollar Rate'!J26,1)</f>
        <v>52</v>
      </c>
      <c r="H58" s="50">
        <f>CEILING(70/'[1]Dollar Rate'!$J$26,1)</f>
        <v>24</v>
      </c>
      <c r="I58" s="50" t="s">
        <v>47</v>
      </c>
      <c r="J58" s="50">
        <f>CEILING(24/'[1]Dollar Rate'!$J$26,1)</f>
        <v>9</v>
      </c>
      <c r="K58" s="50" t="s">
        <v>30</v>
      </c>
      <c r="L58" s="50">
        <f>CEILING(36/'[1]Dollar Rate'!J26,1)</f>
        <v>13</v>
      </c>
      <c r="M58" s="51">
        <f>CEILING(42/'[1]Dollar Rate'!J26,1)</f>
        <v>15</v>
      </c>
    </row>
    <row r="59" spans="1:13" ht="12.75">
      <c r="A59" s="103"/>
      <c r="B59" s="97"/>
      <c r="C59" s="54" t="s">
        <v>55</v>
      </c>
      <c r="D59" s="54"/>
      <c r="E59" s="54"/>
      <c r="F59" s="54"/>
      <c r="G59" s="54"/>
      <c r="H59" s="54"/>
      <c r="I59" s="54"/>
      <c r="J59" s="54"/>
      <c r="K59" s="54"/>
      <c r="L59" s="54"/>
      <c r="M59" s="89"/>
    </row>
    <row r="60" spans="1:13" ht="12.75">
      <c r="A60" s="37"/>
      <c r="B60" s="37"/>
      <c r="C60" s="37"/>
      <c r="D60" s="38"/>
      <c r="E60" s="38"/>
      <c r="F60" s="39"/>
      <c r="G60" s="39"/>
      <c r="H60" s="39"/>
      <c r="I60" s="39"/>
      <c r="J60" s="39"/>
      <c r="K60" s="39"/>
      <c r="L60" s="39"/>
      <c r="M60" s="39"/>
    </row>
    <row r="61" spans="1:13" ht="12.75">
      <c r="A61" s="37"/>
      <c r="B61" s="104" t="s">
        <v>48</v>
      </c>
      <c r="C61" s="104"/>
      <c r="D61" s="105"/>
      <c r="E61" s="105"/>
      <c r="F61" s="106"/>
      <c r="G61" s="39"/>
      <c r="H61" s="39"/>
      <c r="I61" s="39"/>
      <c r="J61" s="39"/>
      <c r="K61" s="39"/>
      <c r="L61" s="39"/>
      <c r="M61" s="39"/>
    </row>
    <row r="62" spans="1:13" ht="12.75">
      <c r="A62" s="37"/>
      <c r="B62" s="104" t="s">
        <v>49</v>
      </c>
      <c r="C62" s="104"/>
      <c r="D62" s="105"/>
      <c r="E62" s="105"/>
      <c r="F62" s="106"/>
      <c r="G62" s="39"/>
      <c r="H62" s="39"/>
      <c r="I62" s="39"/>
      <c r="J62" s="39"/>
      <c r="K62" s="39"/>
      <c r="L62" s="39"/>
      <c r="M62" s="39"/>
    </row>
    <row r="63" spans="1:13" s="33" customFormat="1" ht="12.75">
      <c r="A63" s="107"/>
      <c r="B63" s="107"/>
      <c r="C63" s="108"/>
      <c r="D63" s="38"/>
      <c r="E63" s="38"/>
      <c r="F63" s="39"/>
      <c r="G63" s="39"/>
      <c r="H63" s="39"/>
      <c r="I63" s="39"/>
      <c r="J63" s="39"/>
      <c r="K63" s="39"/>
      <c r="L63" s="39"/>
      <c r="M63" s="39"/>
    </row>
    <row r="64" spans="1:14" s="33" customFormat="1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1:14" s="33" customFormat="1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1:14" s="33" customFormat="1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1:13" s="33" customFormat="1" ht="12.75">
      <c r="A67" s="107"/>
      <c r="B67" s="107"/>
      <c r="C67" s="108"/>
      <c r="D67" s="38"/>
      <c r="E67" s="38"/>
      <c r="F67" s="39"/>
      <c r="G67" s="39"/>
      <c r="H67" s="39"/>
      <c r="I67" s="39"/>
      <c r="J67" s="39"/>
      <c r="K67" s="39"/>
      <c r="L67" s="39"/>
      <c r="M67" s="39"/>
    </row>
    <row r="68" spans="1:13" s="33" customFormat="1" ht="12.75">
      <c r="A68" s="107"/>
      <c r="B68" s="107"/>
      <c r="C68" s="108"/>
      <c r="D68" s="38"/>
      <c r="E68" s="38"/>
      <c r="F68" s="39"/>
      <c r="G68" s="39"/>
      <c r="H68" s="39"/>
      <c r="I68" s="39"/>
      <c r="J68" s="39"/>
      <c r="K68" s="39"/>
      <c r="L68" s="39"/>
      <c r="M68" s="39"/>
    </row>
    <row r="69" spans="1:13" s="33" customFormat="1" ht="12.75">
      <c r="A69" s="107"/>
      <c r="B69" s="107"/>
      <c r="C69" s="108"/>
      <c r="D69" s="38"/>
      <c r="E69" s="38"/>
      <c r="F69" s="39"/>
      <c r="G69" s="39"/>
      <c r="H69" s="39"/>
      <c r="I69" s="39"/>
      <c r="J69" s="39"/>
      <c r="K69" s="39"/>
      <c r="L69" s="39"/>
      <c r="M69" s="39"/>
    </row>
    <row r="70" spans="1:13" s="33" customFormat="1" ht="12.75">
      <c r="A70" s="107"/>
      <c r="B70" s="107"/>
      <c r="C70" s="108"/>
      <c r="D70" s="38"/>
      <c r="E70" s="38"/>
      <c r="F70" s="39"/>
      <c r="G70" s="39"/>
      <c r="H70" s="39"/>
      <c r="I70" s="39"/>
      <c r="J70" s="39"/>
      <c r="K70" s="39"/>
      <c r="L70" s="39"/>
      <c r="M70" s="39"/>
    </row>
    <row r="71" spans="1:13" s="33" customFormat="1" ht="12.75">
      <c r="A71" s="107"/>
      <c r="B71" s="107"/>
      <c r="C71" s="108"/>
      <c r="D71" s="38"/>
      <c r="E71" s="38"/>
      <c r="F71" s="39"/>
      <c r="G71" s="39"/>
      <c r="H71" s="39"/>
      <c r="I71" s="39"/>
      <c r="J71" s="39"/>
      <c r="K71" s="39"/>
      <c r="L71" s="39"/>
      <c r="M71" s="39"/>
    </row>
    <row r="72" spans="1:13" s="33" customFormat="1" ht="12.75">
      <c r="A72" s="107"/>
      <c r="B72" s="107"/>
      <c r="C72" s="108"/>
      <c r="D72" s="38"/>
      <c r="E72" s="38"/>
      <c r="F72" s="39"/>
      <c r="G72" s="39"/>
      <c r="H72" s="39"/>
      <c r="I72" s="39"/>
      <c r="J72" s="39"/>
      <c r="K72" s="39"/>
      <c r="L72" s="39"/>
      <c r="M72" s="39"/>
    </row>
    <row r="73" spans="1:13" s="33" customFormat="1" ht="12.75">
      <c r="A73" s="107"/>
      <c r="B73" s="107"/>
      <c r="C73" s="108"/>
      <c r="D73" s="38"/>
      <c r="E73" s="38"/>
      <c r="F73" s="39"/>
      <c r="G73" s="39"/>
      <c r="H73" s="39"/>
      <c r="I73" s="39"/>
      <c r="J73" s="39"/>
      <c r="K73" s="39"/>
      <c r="L73" s="39"/>
      <c r="M73" s="39"/>
    </row>
    <row r="74" spans="1:13" s="33" customFormat="1" ht="12.75">
      <c r="A74" s="107"/>
      <c r="B74" s="107"/>
      <c r="C74" s="108"/>
      <c r="D74" s="38"/>
      <c r="E74" s="38"/>
      <c r="F74" s="39"/>
      <c r="G74" s="39"/>
      <c r="H74" s="39"/>
      <c r="I74" s="39"/>
      <c r="J74" s="39"/>
      <c r="K74" s="39"/>
      <c r="L74" s="39"/>
      <c r="M74" s="39"/>
    </row>
    <row r="75" spans="1:13" s="33" customFormat="1" ht="12.75">
      <c r="A75" s="107"/>
      <c r="B75" s="107"/>
      <c r="C75" s="108"/>
      <c r="D75" s="38"/>
      <c r="E75" s="38"/>
      <c r="F75" s="39"/>
      <c r="G75" s="39"/>
      <c r="H75" s="39"/>
      <c r="I75" s="39"/>
      <c r="J75" s="39"/>
      <c r="K75" s="39"/>
      <c r="L75" s="39"/>
      <c r="M75" s="39"/>
    </row>
    <row r="76" spans="1:13" s="33" customFormat="1" ht="12.75">
      <c r="A76" s="107"/>
      <c r="B76" s="107"/>
      <c r="C76" s="108"/>
      <c r="D76" s="38"/>
      <c r="E76" s="38"/>
      <c r="F76" s="39"/>
      <c r="G76" s="39"/>
      <c r="H76" s="39"/>
      <c r="I76" s="39"/>
      <c r="J76" s="39"/>
      <c r="K76" s="39"/>
      <c r="L76" s="39"/>
      <c r="M76" s="39"/>
    </row>
    <row r="77" spans="1:13" s="33" customFormat="1" ht="12.75">
      <c r="A77" s="107"/>
      <c r="B77" s="107"/>
      <c r="C77" s="108"/>
      <c r="D77" s="38"/>
      <c r="E77" s="38"/>
      <c r="F77" s="39"/>
      <c r="G77" s="39"/>
      <c r="H77" s="39"/>
      <c r="I77" s="39"/>
      <c r="J77" s="39"/>
      <c r="K77" s="39"/>
      <c r="L77" s="39"/>
      <c r="M77" s="39"/>
    </row>
    <row r="78" spans="3:13" s="33" customFormat="1" ht="12.75"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</row>
    <row r="79" spans="3:13" s="33" customFormat="1" ht="12.75"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</row>
    <row r="80" spans="3:13" s="33" customFormat="1" ht="12.75"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</row>
    <row r="81" spans="3:13" s="33" customFormat="1" ht="12.75"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</row>
    <row r="82" spans="3:13" s="33" customFormat="1" ht="12.75"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</row>
    <row r="83" spans="3:13" s="33" customFormat="1" ht="12.75">
      <c r="C83" s="30"/>
      <c r="D83" s="31"/>
      <c r="E83" s="31"/>
      <c r="F83" s="32"/>
      <c r="G83" s="32"/>
      <c r="H83" s="32"/>
      <c r="I83" s="32"/>
      <c r="J83" s="32"/>
      <c r="K83" s="32"/>
      <c r="L83" s="32"/>
      <c r="M83" s="32"/>
    </row>
    <row r="84" spans="3:13" s="33" customFormat="1" ht="12.75">
      <c r="C84" s="30"/>
      <c r="D84" s="31"/>
      <c r="E84" s="31"/>
      <c r="F84" s="32"/>
      <c r="G84" s="32"/>
      <c r="H84" s="32"/>
      <c r="I84" s="32"/>
      <c r="J84" s="32"/>
      <c r="K84" s="32"/>
      <c r="L84" s="32"/>
      <c r="M84" s="32"/>
    </row>
    <row r="85" spans="3:13" s="33" customFormat="1" ht="12.75">
      <c r="C85" s="30"/>
      <c r="D85" s="31"/>
      <c r="E85" s="31"/>
      <c r="F85" s="32"/>
      <c r="G85" s="32"/>
      <c r="H85" s="32"/>
      <c r="I85" s="32"/>
      <c r="J85" s="32"/>
      <c r="K85" s="32"/>
      <c r="L85" s="32"/>
      <c r="M85" s="32"/>
    </row>
    <row r="86" spans="3:13" s="33" customFormat="1" ht="12.75">
      <c r="C86" s="30"/>
      <c r="D86" s="31"/>
      <c r="E86" s="31"/>
      <c r="F86" s="32"/>
      <c r="G86" s="32"/>
      <c r="H86" s="32"/>
      <c r="I86" s="32"/>
      <c r="J86" s="32"/>
      <c r="K86" s="32"/>
      <c r="L86" s="32"/>
      <c r="M86" s="32"/>
    </row>
    <row r="87" spans="3:13" s="33" customFormat="1" ht="12.75">
      <c r="C87" s="30"/>
      <c r="D87" s="31"/>
      <c r="E87" s="31"/>
      <c r="F87" s="32"/>
      <c r="G87" s="32"/>
      <c r="H87" s="32"/>
      <c r="I87" s="32"/>
      <c r="J87" s="32"/>
      <c r="K87" s="32"/>
      <c r="L87" s="32"/>
      <c r="M87" s="32"/>
    </row>
    <row r="88" spans="3:13" s="33" customFormat="1" ht="12.75">
      <c r="C88" s="30"/>
      <c r="D88" s="31"/>
      <c r="E88" s="31"/>
      <c r="F88" s="32"/>
      <c r="G88" s="32"/>
      <c r="H88" s="32"/>
      <c r="I88" s="32"/>
      <c r="J88" s="32"/>
      <c r="K88" s="32"/>
      <c r="L88" s="32"/>
      <c r="M88" s="32"/>
    </row>
    <row r="89" spans="3:13" s="33" customFormat="1" ht="12.75">
      <c r="C89" s="30"/>
      <c r="D89" s="31"/>
      <c r="E89" s="31"/>
      <c r="F89" s="32"/>
      <c r="G89" s="32"/>
      <c r="H89" s="32"/>
      <c r="I89" s="32"/>
      <c r="J89" s="32"/>
      <c r="K89" s="32"/>
      <c r="L89" s="32"/>
      <c r="M89" s="32"/>
    </row>
    <row r="90" spans="3:13" s="33" customFormat="1" ht="12.75">
      <c r="C90" s="30"/>
      <c r="D90" s="31"/>
      <c r="E90" s="31"/>
      <c r="F90" s="32"/>
      <c r="G90" s="32"/>
      <c r="H90" s="32"/>
      <c r="I90" s="32"/>
      <c r="J90" s="32"/>
      <c r="K90" s="32"/>
      <c r="L90" s="32"/>
      <c r="M90" s="32"/>
    </row>
    <row r="91" spans="3:13" s="33" customFormat="1" ht="12.75">
      <c r="C91" s="30"/>
      <c r="D91" s="31"/>
      <c r="E91" s="31"/>
      <c r="F91" s="32"/>
      <c r="G91" s="32"/>
      <c r="H91" s="32"/>
      <c r="I91" s="32"/>
      <c r="J91" s="32"/>
      <c r="K91" s="32"/>
      <c r="L91" s="32"/>
      <c r="M91" s="32"/>
    </row>
    <row r="92" spans="3:13" s="33" customFormat="1" ht="12.75"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</row>
    <row r="93" spans="3:13" s="33" customFormat="1" ht="12.75">
      <c r="C93" s="30"/>
      <c r="D93" s="31"/>
      <c r="E93" s="31"/>
      <c r="F93" s="32"/>
      <c r="G93" s="32"/>
      <c r="H93" s="32"/>
      <c r="I93" s="32"/>
      <c r="J93" s="32"/>
      <c r="K93" s="32"/>
      <c r="L93" s="32"/>
      <c r="M93" s="32"/>
    </row>
    <row r="94" spans="3:13" s="33" customFormat="1" ht="12.75">
      <c r="C94" s="30"/>
      <c r="D94" s="31"/>
      <c r="E94" s="31"/>
      <c r="F94" s="32"/>
      <c r="G94" s="32"/>
      <c r="H94" s="32"/>
      <c r="I94" s="32"/>
      <c r="J94" s="32"/>
      <c r="K94" s="32"/>
      <c r="L94" s="32"/>
      <c r="M94" s="32"/>
    </row>
    <row r="95" spans="3:13" s="33" customFormat="1" ht="12.75">
      <c r="C95" s="30"/>
      <c r="D95" s="31"/>
      <c r="E95" s="31"/>
      <c r="F95" s="32"/>
      <c r="G95" s="32"/>
      <c r="H95" s="32"/>
      <c r="I95" s="32"/>
      <c r="J95" s="32"/>
      <c r="K95" s="32"/>
      <c r="L95" s="32"/>
      <c r="M95" s="32"/>
    </row>
    <row r="96" spans="3:13" s="33" customFormat="1" ht="12.75">
      <c r="C96" s="30"/>
      <c r="D96" s="31"/>
      <c r="E96" s="31"/>
      <c r="F96" s="32"/>
      <c r="G96" s="32"/>
      <c r="H96" s="32"/>
      <c r="I96" s="32"/>
      <c r="J96" s="32"/>
      <c r="K96" s="32"/>
      <c r="L96" s="32"/>
      <c r="M96" s="32"/>
    </row>
    <row r="97" spans="3:13" s="33" customFormat="1" ht="12.75">
      <c r="C97" s="30"/>
      <c r="D97" s="31"/>
      <c r="E97" s="31"/>
      <c r="F97" s="32"/>
      <c r="G97" s="32"/>
      <c r="H97" s="32"/>
      <c r="I97" s="32"/>
      <c r="J97" s="32"/>
      <c r="K97" s="32"/>
      <c r="L97" s="32"/>
      <c r="M97" s="32"/>
    </row>
    <row r="98" spans="3:13" s="33" customFormat="1" ht="12.75">
      <c r="C98" s="30"/>
      <c r="D98" s="31"/>
      <c r="E98" s="31"/>
      <c r="F98" s="32"/>
      <c r="G98" s="32"/>
      <c r="H98" s="32"/>
      <c r="I98" s="32"/>
      <c r="J98" s="32"/>
      <c r="K98" s="32"/>
      <c r="L98" s="32"/>
      <c r="M98" s="32"/>
    </row>
    <row r="99" spans="3:13" s="33" customFormat="1" ht="12.75">
      <c r="C99" s="30"/>
      <c r="D99" s="31"/>
      <c r="E99" s="31"/>
      <c r="F99" s="32"/>
      <c r="G99" s="32"/>
      <c r="H99" s="32"/>
      <c r="I99" s="32"/>
      <c r="J99" s="32"/>
      <c r="K99" s="32"/>
      <c r="L99" s="32"/>
      <c r="M99" s="32"/>
    </row>
    <row r="100" spans="3:13" s="33" customFormat="1" ht="12.75">
      <c r="C100" s="30"/>
      <c r="D100" s="31"/>
      <c r="E100" s="31"/>
      <c r="F100" s="32"/>
      <c r="G100" s="32"/>
      <c r="H100" s="32"/>
      <c r="I100" s="32"/>
      <c r="J100" s="32"/>
      <c r="K100" s="32"/>
      <c r="L100" s="32"/>
      <c r="M100" s="32"/>
    </row>
    <row r="101" spans="3:13" s="33" customFormat="1" ht="12.75">
      <c r="C101" s="30"/>
      <c r="D101" s="31"/>
      <c r="E101" s="31"/>
      <c r="F101" s="32"/>
      <c r="G101" s="32"/>
      <c r="H101" s="32"/>
      <c r="I101" s="32"/>
      <c r="J101" s="32"/>
      <c r="K101" s="32"/>
      <c r="L101" s="32"/>
      <c r="M101" s="32"/>
    </row>
    <row r="102" spans="3:13" s="33" customFormat="1" ht="12.75">
      <c r="C102" s="30"/>
      <c r="D102" s="31"/>
      <c r="E102" s="31"/>
      <c r="F102" s="32"/>
      <c r="G102" s="32"/>
      <c r="H102" s="32"/>
      <c r="I102" s="32"/>
      <c r="J102" s="32"/>
      <c r="K102" s="32"/>
      <c r="L102" s="32"/>
      <c r="M102" s="32"/>
    </row>
    <row r="103" spans="3:13" s="33" customFormat="1" ht="12.75">
      <c r="C103" s="30"/>
      <c r="D103" s="31"/>
      <c r="E103" s="31"/>
      <c r="F103" s="32"/>
      <c r="G103" s="32"/>
      <c r="H103" s="32"/>
      <c r="I103" s="32"/>
      <c r="J103" s="32"/>
      <c r="K103" s="32"/>
      <c r="L103" s="32"/>
      <c r="M103" s="32"/>
    </row>
    <row r="104" spans="3:13" s="33" customFormat="1" ht="12.75">
      <c r="C104" s="30"/>
      <c r="D104" s="31"/>
      <c r="E104" s="31"/>
      <c r="F104" s="32"/>
      <c r="G104" s="32"/>
      <c r="H104" s="32"/>
      <c r="I104" s="32"/>
      <c r="J104" s="32"/>
      <c r="K104" s="32"/>
      <c r="L104" s="32"/>
      <c r="M104" s="32"/>
    </row>
    <row r="105" spans="3:13" s="33" customFormat="1" ht="12.75">
      <c r="C105" s="30"/>
      <c r="D105" s="31"/>
      <c r="E105" s="31"/>
      <c r="F105" s="32"/>
      <c r="G105" s="32"/>
      <c r="H105" s="32"/>
      <c r="I105" s="32"/>
      <c r="J105" s="32"/>
      <c r="K105" s="32"/>
      <c r="L105" s="32"/>
      <c r="M105" s="32"/>
    </row>
    <row r="106" spans="3:13" s="33" customFormat="1" ht="12.75">
      <c r="C106" s="30"/>
      <c r="D106" s="31"/>
      <c r="E106" s="31"/>
      <c r="F106" s="32"/>
      <c r="G106" s="32"/>
      <c r="H106" s="32"/>
      <c r="I106" s="32"/>
      <c r="J106" s="32"/>
      <c r="K106" s="32"/>
      <c r="L106" s="32"/>
      <c r="M106" s="32"/>
    </row>
    <row r="107" spans="3:13" s="33" customFormat="1" ht="12.75">
      <c r="C107" s="30"/>
      <c r="D107" s="31"/>
      <c r="E107" s="31"/>
      <c r="F107" s="32"/>
      <c r="G107" s="32"/>
      <c r="H107" s="32"/>
      <c r="I107" s="32"/>
      <c r="J107" s="32"/>
      <c r="K107" s="32"/>
      <c r="L107" s="32"/>
      <c r="M107" s="32"/>
    </row>
    <row r="108" spans="3:13" s="33" customFormat="1" ht="12.75">
      <c r="C108" s="30"/>
      <c r="D108" s="31"/>
      <c r="E108" s="31"/>
      <c r="F108" s="32"/>
      <c r="G108" s="32"/>
      <c r="H108" s="32"/>
      <c r="I108" s="32"/>
      <c r="J108" s="32"/>
      <c r="K108" s="32"/>
      <c r="L108" s="32"/>
      <c r="M108" s="32"/>
    </row>
    <row r="109" spans="3:13" s="33" customFormat="1" ht="12.75">
      <c r="C109" s="30"/>
      <c r="D109" s="31"/>
      <c r="E109" s="31"/>
      <c r="F109" s="32"/>
      <c r="G109" s="32"/>
      <c r="H109" s="32"/>
      <c r="I109" s="32"/>
      <c r="J109" s="32"/>
      <c r="K109" s="32"/>
      <c r="L109" s="32"/>
      <c r="M109" s="32"/>
    </row>
    <row r="110" spans="3:13" s="33" customFormat="1" ht="12.75">
      <c r="C110" s="30"/>
      <c r="D110" s="31"/>
      <c r="E110" s="31"/>
      <c r="F110" s="32"/>
      <c r="G110" s="32"/>
      <c r="H110" s="32"/>
      <c r="I110" s="32"/>
      <c r="J110" s="32"/>
      <c r="K110" s="32"/>
      <c r="L110" s="32"/>
      <c r="M110" s="32"/>
    </row>
    <row r="111" spans="3:13" s="33" customFormat="1" ht="12.75">
      <c r="C111" s="30"/>
      <c r="D111" s="31"/>
      <c r="E111" s="31"/>
      <c r="F111" s="32"/>
      <c r="G111" s="32"/>
      <c r="H111" s="32"/>
      <c r="I111" s="32"/>
      <c r="J111" s="32"/>
      <c r="K111" s="32"/>
      <c r="L111" s="32"/>
      <c r="M111" s="32"/>
    </row>
    <row r="112" spans="3:13" s="33" customFormat="1" ht="12.75">
      <c r="C112" s="30"/>
      <c r="D112" s="31"/>
      <c r="E112" s="31"/>
      <c r="F112" s="32"/>
      <c r="G112" s="32"/>
      <c r="H112" s="32"/>
      <c r="I112" s="32"/>
      <c r="J112" s="32"/>
      <c r="K112" s="32"/>
      <c r="L112" s="32"/>
      <c r="M112" s="32"/>
    </row>
    <row r="113" spans="3:13" s="33" customFormat="1" ht="12.75">
      <c r="C113" s="30"/>
      <c r="D113" s="31"/>
      <c r="E113" s="31"/>
      <c r="F113" s="32"/>
      <c r="G113" s="32"/>
      <c r="H113" s="32"/>
      <c r="I113" s="32"/>
      <c r="J113" s="32"/>
      <c r="K113" s="32"/>
      <c r="L113" s="32"/>
      <c r="M113" s="32"/>
    </row>
    <row r="114" spans="3:13" s="33" customFormat="1" ht="12.75">
      <c r="C114" s="30"/>
      <c r="D114" s="31"/>
      <c r="E114" s="31"/>
      <c r="F114" s="32"/>
      <c r="G114" s="32"/>
      <c r="H114" s="32"/>
      <c r="I114" s="32"/>
      <c r="J114" s="32"/>
      <c r="K114" s="32"/>
      <c r="L114" s="32"/>
      <c r="M114" s="32"/>
    </row>
    <row r="115" spans="3:13" s="33" customFormat="1" ht="12.75">
      <c r="C115" s="30"/>
      <c r="D115" s="31"/>
      <c r="E115" s="31"/>
      <c r="F115" s="32"/>
      <c r="G115" s="32"/>
      <c r="H115" s="32"/>
      <c r="I115" s="32"/>
      <c r="J115" s="32"/>
      <c r="K115" s="32"/>
      <c r="L115" s="32"/>
      <c r="M115" s="32"/>
    </row>
    <row r="116" spans="3:13" s="33" customFormat="1" ht="12.75">
      <c r="C116" s="30"/>
      <c r="D116" s="31"/>
      <c r="E116" s="31"/>
      <c r="F116" s="32"/>
      <c r="G116" s="32"/>
      <c r="H116" s="32"/>
      <c r="I116" s="32"/>
      <c r="J116" s="32"/>
      <c r="K116" s="32"/>
      <c r="L116" s="32"/>
      <c r="M116" s="32"/>
    </row>
    <row r="117" spans="3:13" s="33" customFormat="1" ht="12.75">
      <c r="C117" s="30"/>
      <c r="D117" s="31"/>
      <c r="E117" s="31"/>
      <c r="F117" s="32"/>
      <c r="G117" s="32"/>
      <c r="H117" s="32"/>
      <c r="I117" s="32"/>
      <c r="J117" s="32"/>
      <c r="K117" s="32"/>
      <c r="L117" s="32"/>
      <c r="M117" s="32"/>
    </row>
    <row r="118" spans="3:13" s="33" customFormat="1" ht="12.75">
      <c r="C118" s="30"/>
      <c r="D118" s="31"/>
      <c r="E118" s="31"/>
      <c r="F118" s="32"/>
      <c r="G118" s="32"/>
      <c r="H118" s="32"/>
      <c r="I118" s="32"/>
      <c r="J118" s="32"/>
      <c r="K118" s="32"/>
      <c r="L118" s="32"/>
      <c r="M118" s="32"/>
    </row>
    <row r="119" spans="3:13" s="33" customFormat="1" ht="12.75">
      <c r="C119" s="30"/>
      <c r="D119" s="31"/>
      <c r="E119" s="31"/>
      <c r="F119" s="32"/>
      <c r="G119" s="32"/>
      <c r="H119" s="32"/>
      <c r="I119" s="32"/>
      <c r="J119" s="32"/>
      <c r="K119" s="32"/>
      <c r="L119" s="32"/>
      <c r="M119" s="32"/>
    </row>
    <row r="120" spans="3:13" s="33" customFormat="1" ht="12.75">
      <c r="C120" s="30"/>
      <c r="D120" s="31"/>
      <c r="E120" s="31"/>
      <c r="F120" s="32"/>
      <c r="G120" s="32"/>
      <c r="H120" s="32"/>
      <c r="I120" s="32"/>
      <c r="J120" s="32"/>
      <c r="K120" s="32"/>
      <c r="L120" s="32"/>
      <c r="M120" s="32"/>
    </row>
    <row r="121" spans="3:13" s="33" customFormat="1" ht="12.75">
      <c r="C121" s="30"/>
      <c r="D121" s="31"/>
      <c r="E121" s="31"/>
      <c r="F121" s="32"/>
      <c r="G121" s="32"/>
      <c r="H121" s="32"/>
      <c r="I121" s="32"/>
      <c r="J121" s="32"/>
      <c r="K121" s="32"/>
      <c r="L121" s="32"/>
      <c r="M121" s="32"/>
    </row>
    <row r="122" spans="3:13" s="33" customFormat="1" ht="12.75">
      <c r="C122" s="30"/>
      <c r="D122" s="31"/>
      <c r="E122" s="31"/>
      <c r="F122" s="32"/>
      <c r="G122" s="32"/>
      <c r="H122" s="32"/>
      <c r="I122" s="32"/>
      <c r="J122" s="32"/>
      <c r="K122" s="32"/>
      <c r="L122" s="32"/>
      <c r="M122" s="32"/>
    </row>
    <row r="123" spans="3:13" s="33" customFormat="1" ht="12.75">
      <c r="C123" s="30"/>
      <c r="D123" s="31"/>
      <c r="E123" s="31"/>
      <c r="F123" s="32"/>
      <c r="G123" s="32"/>
      <c r="H123" s="32"/>
      <c r="I123" s="32"/>
      <c r="J123" s="32"/>
      <c r="K123" s="32"/>
      <c r="L123" s="32"/>
      <c r="M123" s="32"/>
    </row>
    <row r="124" spans="3:13" s="33" customFormat="1" ht="12.75">
      <c r="C124" s="30"/>
      <c r="D124" s="31"/>
      <c r="E124" s="31"/>
      <c r="F124" s="32"/>
      <c r="G124" s="32"/>
      <c r="H124" s="32"/>
      <c r="I124" s="32"/>
      <c r="J124" s="32"/>
      <c r="K124" s="32"/>
      <c r="L124" s="32"/>
      <c r="M124" s="32"/>
    </row>
    <row r="125" spans="3:13" s="33" customFormat="1" ht="12.75">
      <c r="C125" s="30"/>
      <c r="D125" s="31"/>
      <c r="E125" s="31"/>
      <c r="F125" s="32"/>
      <c r="G125" s="32"/>
      <c r="H125" s="32"/>
      <c r="I125" s="32"/>
      <c r="J125" s="32"/>
      <c r="K125" s="32"/>
      <c r="L125" s="32"/>
      <c r="M125" s="32"/>
    </row>
    <row r="126" spans="3:13" s="33" customFormat="1" ht="12.75">
      <c r="C126" s="30"/>
      <c r="D126" s="31"/>
      <c r="E126" s="31"/>
      <c r="F126" s="32"/>
      <c r="G126" s="32"/>
      <c r="H126" s="32"/>
      <c r="I126" s="32"/>
      <c r="J126" s="32"/>
      <c r="K126" s="32"/>
      <c r="L126" s="32"/>
      <c r="M126" s="32"/>
    </row>
    <row r="127" spans="3:13" s="33" customFormat="1" ht="12.75">
      <c r="C127" s="30"/>
      <c r="D127" s="31"/>
      <c r="E127" s="31"/>
      <c r="F127" s="32"/>
      <c r="G127" s="32"/>
      <c r="H127" s="32"/>
      <c r="I127" s="32"/>
      <c r="J127" s="32"/>
      <c r="K127" s="32"/>
      <c r="L127" s="32"/>
      <c r="M127" s="32"/>
    </row>
    <row r="128" spans="3:13" s="33" customFormat="1" ht="12.75">
      <c r="C128" s="30"/>
      <c r="D128" s="31"/>
      <c r="E128" s="31"/>
      <c r="F128" s="32"/>
      <c r="G128" s="32"/>
      <c r="H128" s="32"/>
      <c r="I128" s="32"/>
      <c r="J128" s="32"/>
      <c r="K128" s="32"/>
      <c r="L128" s="32"/>
      <c r="M128" s="32"/>
    </row>
    <row r="129" spans="3:13" s="33" customFormat="1" ht="12.75">
      <c r="C129" s="30"/>
      <c r="D129" s="31"/>
      <c r="E129" s="31"/>
      <c r="F129" s="32"/>
      <c r="G129" s="32"/>
      <c r="H129" s="32"/>
      <c r="I129" s="32"/>
      <c r="J129" s="32"/>
      <c r="K129" s="32"/>
      <c r="L129" s="32"/>
      <c r="M129" s="32"/>
    </row>
    <row r="130" spans="3:13" s="33" customFormat="1" ht="12.75">
      <c r="C130" s="30"/>
      <c r="D130" s="31"/>
      <c r="E130" s="31"/>
      <c r="F130" s="32"/>
      <c r="G130" s="32"/>
      <c r="H130" s="32"/>
      <c r="I130" s="32"/>
      <c r="J130" s="32"/>
      <c r="K130" s="32"/>
      <c r="L130" s="32"/>
      <c r="M130" s="32"/>
    </row>
    <row r="131" spans="3:13" s="33" customFormat="1" ht="12.75">
      <c r="C131" s="30"/>
      <c r="D131" s="31"/>
      <c r="E131" s="31"/>
      <c r="F131" s="32"/>
      <c r="G131" s="32"/>
      <c r="H131" s="32"/>
      <c r="I131" s="32"/>
      <c r="J131" s="32"/>
      <c r="K131" s="32"/>
      <c r="L131" s="32"/>
      <c r="M131" s="32"/>
    </row>
    <row r="132" spans="3:13" s="33" customFormat="1" ht="12.75">
      <c r="C132" s="30"/>
      <c r="D132" s="31"/>
      <c r="E132" s="31"/>
      <c r="F132" s="32"/>
      <c r="G132" s="32"/>
      <c r="H132" s="32"/>
      <c r="I132" s="32"/>
      <c r="J132" s="32"/>
      <c r="K132" s="32"/>
      <c r="L132" s="32"/>
      <c r="M132" s="32"/>
    </row>
    <row r="133" spans="3:13" s="33" customFormat="1" ht="12.75">
      <c r="C133" s="30"/>
      <c r="D133" s="31"/>
      <c r="E133" s="31"/>
      <c r="F133" s="32"/>
      <c r="G133" s="32"/>
      <c r="H133" s="32"/>
      <c r="I133" s="32"/>
      <c r="J133" s="32"/>
      <c r="K133" s="32"/>
      <c r="L133" s="32"/>
      <c r="M133" s="32"/>
    </row>
    <row r="134" spans="3:13" s="33" customFormat="1" ht="12.75">
      <c r="C134" s="30"/>
      <c r="D134" s="31"/>
      <c r="E134" s="31"/>
      <c r="F134" s="32"/>
      <c r="G134" s="32"/>
      <c r="H134" s="32"/>
      <c r="I134" s="32"/>
      <c r="J134" s="32"/>
      <c r="K134" s="32"/>
      <c r="L134" s="32"/>
      <c r="M134" s="32"/>
    </row>
    <row r="135" spans="3:13" s="33" customFormat="1" ht="12.75">
      <c r="C135" s="30"/>
      <c r="D135" s="31"/>
      <c r="E135" s="31"/>
      <c r="F135" s="32"/>
      <c r="G135" s="32"/>
      <c r="H135" s="32"/>
      <c r="I135" s="32"/>
      <c r="J135" s="32"/>
      <c r="K135" s="32"/>
      <c r="L135" s="32"/>
      <c r="M135" s="32"/>
    </row>
    <row r="136" spans="3:13" s="33" customFormat="1" ht="12.75">
      <c r="C136" s="30"/>
      <c r="D136" s="31"/>
      <c r="E136" s="31"/>
      <c r="F136" s="32"/>
      <c r="G136" s="32"/>
      <c r="H136" s="32"/>
      <c r="I136" s="32"/>
      <c r="J136" s="32"/>
      <c r="K136" s="32"/>
      <c r="L136" s="32"/>
      <c r="M136" s="32"/>
    </row>
    <row r="137" spans="3:13" s="33" customFormat="1" ht="12.75">
      <c r="C137" s="30"/>
      <c r="D137" s="31"/>
      <c r="E137" s="31"/>
      <c r="F137" s="32"/>
      <c r="G137" s="32"/>
      <c r="H137" s="32"/>
      <c r="I137" s="32"/>
      <c r="J137" s="32"/>
      <c r="K137" s="32"/>
      <c r="L137" s="32"/>
      <c r="M137" s="32"/>
    </row>
    <row r="138" spans="3:13" s="33" customFormat="1" ht="12.75">
      <c r="C138" s="30"/>
      <c r="D138" s="31"/>
      <c r="E138" s="31"/>
      <c r="F138" s="32"/>
      <c r="G138" s="32"/>
      <c r="H138" s="32"/>
      <c r="I138" s="32"/>
      <c r="J138" s="32"/>
      <c r="K138" s="32"/>
      <c r="L138" s="32"/>
      <c r="M138" s="32"/>
    </row>
    <row r="139" spans="3:13" s="33" customFormat="1" ht="12.75">
      <c r="C139" s="30"/>
      <c r="D139" s="31"/>
      <c r="E139" s="31"/>
      <c r="F139" s="32"/>
      <c r="G139" s="32"/>
      <c r="H139" s="32"/>
      <c r="I139" s="32"/>
      <c r="J139" s="32"/>
      <c r="K139" s="32"/>
      <c r="L139" s="32"/>
      <c r="M139" s="32"/>
    </row>
    <row r="140" spans="3:13" s="33" customFormat="1" ht="12.75">
      <c r="C140" s="30"/>
      <c r="D140" s="31"/>
      <c r="E140" s="31"/>
      <c r="F140" s="32"/>
      <c r="G140" s="32"/>
      <c r="H140" s="32"/>
      <c r="I140" s="32"/>
      <c r="J140" s="32"/>
      <c r="K140" s="32"/>
      <c r="L140" s="32"/>
      <c r="M140" s="32"/>
    </row>
    <row r="141" spans="3:13" s="33" customFormat="1" ht="12.75">
      <c r="C141" s="30"/>
      <c r="D141" s="31"/>
      <c r="E141" s="31"/>
      <c r="F141" s="32"/>
      <c r="G141" s="32"/>
      <c r="H141" s="32"/>
      <c r="I141" s="32"/>
      <c r="J141" s="32"/>
      <c r="K141" s="32"/>
      <c r="L141" s="32"/>
      <c r="M141" s="32"/>
    </row>
    <row r="142" spans="3:13" s="33" customFormat="1" ht="12.75">
      <c r="C142" s="30"/>
      <c r="D142" s="31"/>
      <c r="E142" s="31"/>
      <c r="F142" s="32"/>
      <c r="G142" s="32"/>
      <c r="H142" s="32"/>
      <c r="I142" s="32"/>
      <c r="J142" s="32"/>
      <c r="K142" s="32"/>
      <c r="L142" s="32"/>
      <c r="M142" s="32"/>
    </row>
    <row r="143" spans="3:13" s="33" customFormat="1" ht="12.75">
      <c r="C143" s="30"/>
      <c r="D143" s="31"/>
      <c r="E143" s="31"/>
      <c r="F143" s="32"/>
      <c r="G143" s="32"/>
      <c r="H143" s="32"/>
      <c r="I143" s="32"/>
      <c r="J143" s="32"/>
      <c r="K143" s="32"/>
      <c r="L143" s="32"/>
      <c r="M143" s="32"/>
    </row>
    <row r="144" spans="3:13" s="33" customFormat="1" ht="12.75">
      <c r="C144" s="30"/>
      <c r="D144" s="31"/>
      <c r="E144" s="31"/>
      <c r="F144" s="32"/>
      <c r="G144" s="32"/>
      <c r="H144" s="32"/>
      <c r="I144" s="32"/>
      <c r="J144" s="32"/>
      <c r="K144" s="32"/>
      <c r="L144" s="32"/>
      <c r="M144" s="32"/>
    </row>
    <row r="145" spans="3:13" s="33" customFormat="1" ht="12.75">
      <c r="C145" s="30"/>
      <c r="D145" s="31"/>
      <c r="E145" s="31"/>
      <c r="F145" s="32"/>
      <c r="G145" s="32"/>
      <c r="H145" s="32"/>
      <c r="I145" s="32"/>
      <c r="J145" s="32"/>
      <c r="K145" s="32"/>
      <c r="L145" s="32"/>
      <c r="M145" s="32"/>
    </row>
    <row r="146" spans="3:13" s="33" customFormat="1" ht="12.75">
      <c r="C146" s="30"/>
      <c r="D146" s="31"/>
      <c r="E146" s="31"/>
      <c r="F146" s="32"/>
      <c r="G146" s="32"/>
      <c r="H146" s="32"/>
      <c r="I146" s="32"/>
      <c r="J146" s="32"/>
      <c r="K146" s="32"/>
      <c r="L146" s="32"/>
      <c r="M146" s="32"/>
    </row>
    <row r="147" spans="3:13" s="33" customFormat="1" ht="12.75">
      <c r="C147" s="30"/>
      <c r="D147" s="31"/>
      <c r="E147" s="31"/>
      <c r="F147" s="32"/>
      <c r="G147" s="32"/>
      <c r="H147" s="32"/>
      <c r="I147" s="32"/>
      <c r="J147" s="32"/>
      <c r="K147" s="32"/>
      <c r="L147" s="32"/>
      <c r="M147" s="32"/>
    </row>
    <row r="148" spans="3:13" s="33" customFormat="1" ht="12.75">
      <c r="C148" s="30"/>
      <c r="D148" s="31"/>
      <c r="E148" s="31"/>
      <c r="F148" s="32"/>
      <c r="G148" s="32"/>
      <c r="H148" s="32"/>
      <c r="I148" s="32"/>
      <c r="J148" s="32"/>
      <c r="K148" s="32"/>
      <c r="L148" s="32"/>
      <c r="M148" s="32"/>
    </row>
    <row r="149" spans="3:13" s="33" customFormat="1" ht="12.75">
      <c r="C149" s="30"/>
      <c r="D149" s="31"/>
      <c r="E149" s="31"/>
      <c r="F149" s="32"/>
      <c r="G149" s="32"/>
      <c r="H149" s="32"/>
      <c r="I149" s="32"/>
      <c r="J149" s="32"/>
      <c r="K149" s="32"/>
      <c r="L149" s="32"/>
      <c r="M149" s="32"/>
    </row>
    <row r="150" spans="3:13" s="33" customFormat="1" ht="12.75">
      <c r="C150" s="30"/>
      <c r="D150" s="31"/>
      <c r="E150" s="31"/>
      <c r="F150" s="32"/>
      <c r="G150" s="32"/>
      <c r="H150" s="32"/>
      <c r="I150" s="32"/>
      <c r="J150" s="32"/>
      <c r="K150" s="32"/>
      <c r="L150" s="32"/>
      <c r="M150" s="32"/>
    </row>
    <row r="151" spans="3:13" s="33" customFormat="1" ht="12.75">
      <c r="C151" s="30"/>
      <c r="D151" s="31"/>
      <c r="E151" s="31"/>
      <c r="F151" s="32"/>
      <c r="G151" s="32"/>
      <c r="H151" s="32"/>
      <c r="I151" s="32"/>
      <c r="J151" s="32"/>
      <c r="K151" s="32"/>
      <c r="L151" s="32"/>
      <c r="M151" s="32"/>
    </row>
    <row r="152" spans="3:13" s="33" customFormat="1" ht="12.75">
      <c r="C152" s="30"/>
      <c r="D152" s="31"/>
      <c r="E152" s="31"/>
      <c r="F152" s="32"/>
      <c r="G152" s="32"/>
      <c r="H152" s="32"/>
      <c r="I152" s="32"/>
      <c r="J152" s="32"/>
      <c r="K152" s="32"/>
      <c r="L152" s="32"/>
      <c r="M152" s="32"/>
    </row>
    <row r="153" spans="3:13" s="33" customFormat="1" ht="12.75">
      <c r="C153" s="30"/>
      <c r="D153" s="31"/>
      <c r="E153" s="31"/>
      <c r="F153" s="32"/>
      <c r="G153" s="32"/>
      <c r="H153" s="32"/>
      <c r="I153" s="32"/>
      <c r="J153" s="32"/>
      <c r="K153" s="32"/>
      <c r="L153" s="32"/>
      <c r="M153" s="32"/>
    </row>
    <row r="154" spans="3:13" s="33" customFormat="1" ht="12.75">
      <c r="C154" s="30"/>
      <c r="D154" s="31"/>
      <c r="E154" s="31"/>
      <c r="F154" s="32"/>
      <c r="G154" s="32"/>
      <c r="H154" s="32"/>
      <c r="I154" s="32"/>
      <c r="J154" s="32"/>
      <c r="K154" s="32"/>
      <c r="L154" s="32"/>
      <c r="M154" s="32"/>
    </row>
    <row r="155" spans="3:13" s="33" customFormat="1" ht="12.75">
      <c r="C155" s="30"/>
      <c r="D155" s="31"/>
      <c r="E155" s="31"/>
      <c r="F155" s="32"/>
      <c r="G155" s="32"/>
      <c r="H155" s="32"/>
      <c r="I155" s="32"/>
      <c r="J155" s="32"/>
      <c r="K155" s="32"/>
      <c r="L155" s="32"/>
      <c r="M155" s="32"/>
    </row>
    <row r="156" spans="3:13" s="33" customFormat="1" ht="12.75">
      <c r="C156" s="30"/>
      <c r="D156" s="31"/>
      <c r="E156" s="31"/>
      <c r="F156" s="32"/>
      <c r="G156" s="32"/>
      <c r="H156" s="32"/>
      <c r="I156" s="32"/>
      <c r="J156" s="32"/>
      <c r="K156" s="32"/>
      <c r="L156" s="32"/>
      <c r="M156" s="32"/>
    </row>
    <row r="157" spans="3:13" s="33" customFormat="1" ht="12.75">
      <c r="C157" s="30"/>
      <c r="D157" s="31"/>
      <c r="E157" s="31"/>
      <c r="F157" s="32"/>
      <c r="G157" s="32"/>
      <c r="H157" s="32"/>
      <c r="I157" s="32"/>
      <c r="J157" s="32"/>
      <c r="K157" s="32"/>
      <c r="L157" s="32"/>
      <c r="M157" s="32"/>
    </row>
    <row r="158" spans="3:13" s="33" customFormat="1" ht="12.75">
      <c r="C158" s="30"/>
      <c r="D158" s="31"/>
      <c r="E158" s="31"/>
      <c r="F158" s="32"/>
      <c r="G158" s="32"/>
      <c r="H158" s="32"/>
      <c r="I158" s="32"/>
      <c r="J158" s="32"/>
      <c r="K158" s="32"/>
      <c r="L158" s="32"/>
      <c r="M158" s="32"/>
    </row>
    <row r="159" spans="3:13" s="33" customFormat="1" ht="12.75">
      <c r="C159" s="30"/>
      <c r="D159" s="31"/>
      <c r="E159" s="31"/>
      <c r="F159" s="32"/>
      <c r="G159" s="32"/>
      <c r="H159" s="32"/>
      <c r="I159" s="32"/>
      <c r="J159" s="32"/>
      <c r="K159" s="32"/>
      <c r="L159" s="32"/>
      <c r="M159" s="32"/>
    </row>
    <row r="160" spans="3:13" s="33" customFormat="1" ht="12.75">
      <c r="C160" s="30"/>
      <c r="D160" s="31"/>
      <c r="E160" s="31"/>
      <c r="F160" s="32"/>
      <c r="G160" s="32"/>
      <c r="H160" s="32"/>
      <c r="I160" s="32"/>
      <c r="J160" s="32"/>
      <c r="K160" s="32"/>
      <c r="L160" s="32"/>
      <c r="M160" s="32"/>
    </row>
    <row r="161" spans="3:13" s="33" customFormat="1" ht="12.75">
      <c r="C161" s="30"/>
      <c r="D161" s="31"/>
      <c r="E161" s="31"/>
      <c r="F161" s="32"/>
      <c r="G161" s="32"/>
      <c r="H161" s="32"/>
      <c r="I161" s="32"/>
      <c r="J161" s="32"/>
      <c r="K161" s="32"/>
      <c r="L161" s="32"/>
      <c r="M161" s="32"/>
    </row>
    <row r="162" spans="3:13" s="33" customFormat="1" ht="12.75">
      <c r="C162" s="30"/>
      <c r="D162" s="31"/>
      <c r="E162" s="31"/>
      <c r="F162" s="32"/>
      <c r="G162" s="32"/>
      <c r="H162" s="32"/>
      <c r="I162" s="32"/>
      <c r="J162" s="32"/>
      <c r="K162" s="32"/>
      <c r="L162" s="32"/>
      <c r="M162" s="32"/>
    </row>
    <row r="163" spans="3:13" s="33" customFormat="1" ht="12.75">
      <c r="C163" s="30"/>
      <c r="D163" s="31"/>
      <c r="E163" s="31"/>
      <c r="F163" s="32"/>
      <c r="G163" s="32"/>
      <c r="H163" s="32"/>
      <c r="I163" s="32"/>
      <c r="J163" s="32"/>
      <c r="K163" s="32"/>
      <c r="L163" s="32"/>
      <c r="M163" s="32"/>
    </row>
    <row r="164" spans="3:13" s="33" customFormat="1" ht="12.75">
      <c r="C164" s="30"/>
      <c r="D164" s="31"/>
      <c r="E164" s="31"/>
      <c r="F164" s="32"/>
      <c r="G164" s="32"/>
      <c r="H164" s="32"/>
      <c r="I164" s="32"/>
      <c r="J164" s="32"/>
      <c r="K164" s="32"/>
      <c r="L164" s="32"/>
      <c r="M164" s="32"/>
    </row>
    <row r="165" spans="3:13" s="33" customFormat="1" ht="12.75">
      <c r="C165" s="30"/>
      <c r="D165" s="31"/>
      <c r="E165" s="31"/>
      <c r="F165" s="32"/>
      <c r="G165" s="32"/>
      <c r="H165" s="32"/>
      <c r="I165" s="32"/>
      <c r="J165" s="32"/>
      <c r="K165" s="32"/>
      <c r="L165" s="32"/>
      <c r="M165" s="32"/>
    </row>
    <row r="166" spans="3:13" s="33" customFormat="1" ht="12.75">
      <c r="C166" s="30"/>
      <c r="D166" s="31"/>
      <c r="E166" s="31"/>
      <c r="F166" s="32"/>
      <c r="G166" s="32"/>
      <c r="H166" s="32"/>
      <c r="I166" s="32"/>
      <c r="J166" s="32"/>
      <c r="K166" s="32"/>
      <c r="L166" s="32"/>
      <c r="M166" s="32"/>
    </row>
    <row r="167" spans="3:13" s="33" customFormat="1" ht="12.75">
      <c r="C167" s="30"/>
      <c r="D167" s="31"/>
      <c r="E167" s="31"/>
      <c r="F167" s="32"/>
      <c r="G167" s="32"/>
      <c r="H167" s="32"/>
      <c r="I167" s="32"/>
      <c r="J167" s="32"/>
      <c r="K167" s="32"/>
      <c r="L167" s="32"/>
      <c r="M167" s="32"/>
    </row>
    <row r="168" spans="3:13" s="33" customFormat="1" ht="12.75">
      <c r="C168" s="30"/>
      <c r="D168" s="31"/>
      <c r="E168" s="31"/>
      <c r="F168" s="32"/>
      <c r="G168" s="32"/>
      <c r="H168" s="32"/>
      <c r="I168" s="32"/>
      <c r="J168" s="32"/>
      <c r="K168" s="32"/>
      <c r="L168" s="32"/>
      <c r="M168" s="32"/>
    </row>
    <row r="169" spans="3:13" s="33" customFormat="1" ht="12.75">
      <c r="C169" s="30"/>
      <c r="D169" s="31"/>
      <c r="E169" s="31"/>
      <c r="F169" s="32"/>
      <c r="G169" s="32"/>
      <c r="H169" s="32"/>
      <c r="I169" s="32"/>
      <c r="J169" s="32"/>
      <c r="K169" s="32"/>
      <c r="L169" s="32"/>
      <c r="M169" s="32"/>
    </row>
    <row r="170" spans="3:13" s="33" customFormat="1" ht="12.75">
      <c r="C170" s="30"/>
      <c r="D170" s="31"/>
      <c r="E170" s="31"/>
      <c r="F170" s="32"/>
      <c r="G170" s="32"/>
      <c r="H170" s="32"/>
      <c r="I170" s="32"/>
      <c r="J170" s="32"/>
      <c r="K170" s="32"/>
      <c r="L170" s="32"/>
      <c r="M170" s="32"/>
    </row>
    <row r="171" spans="3:13" s="33" customFormat="1" ht="12.75">
      <c r="C171" s="30"/>
      <c r="D171" s="31"/>
      <c r="E171" s="31"/>
      <c r="F171" s="32"/>
      <c r="G171" s="32"/>
      <c r="H171" s="32"/>
      <c r="I171" s="32"/>
      <c r="J171" s="32"/>
      <c r="K171" s="32"/>
      <c r="L171" s="32"/>
      <c r="M171" s="32"/>
    </row>
    <row r="172" spans="3:13" s="33" customFormat="1" ht="12.75">
      <c r="C172" s="30"/>
      <c r="D172" s="31"/>
      <c r="E172" s="31"/>
      <c r="F172" s="32"/>
      <c r="G172" s="32"/>
      <c r="H172" s="32"/>
      <c r="I172" s="32"/>
      <c r="J172" s="32"/>
      <c r="K172" s="32"/>
      <c r="L172" s="32"/>
      <c r="M172" s="32"/>
    </row>
    <row r="173" spans="3:13" s="33" customFormat="1" ht="12.75">
      <c r="C173" s="30"/>
      <c r="D173" s="31"/>
      <c r="E173" s="31"/>
      <c r="F173" s="32"/>
      <c r="G173" s="32"/>
      <c r="H173" s="32"/>
      <c r="I173" s="32"/>
      <c r="J173" s="32"/>
      <c r="K173" s="32"/>
      <c r="L173" s="32"/>
      <c r="M173" s="32"/>
    </row>
    <row r="174" spans="3:13" s="33" customFormat="1" ht="12.75">
      <c r="C174" s="30"/>
      <c r="D174" s="31"/>
      <c r="E174" s="31"/>
      <c r="F174" s="32"/>
      <c r="G174" s="32"/>
      <c r="H174" s="32"/>
      <c r="I174" s="32"/>
      <c r="J174" s="32"/>
      <c r="K174" s="32"/>
      <c r="L174" s="32"/>
      <c r="M174" s="32"/>
    </row>
    <row r="175" spans="3:13" s="33" customFormat="1" ht="12.75">
      <c r="C175" s="30"/>
      <c r="D175" s="31"/>
      <c r="E175" s="31"/>
      <c r="F175" s="32"/>
      <c r="G175" s="32"/>
      <c r="H175" s="32"/>
      <c r="I175" s="32"/>
      <c r="J175" s="32"/>
      <c r="K175" s="32"/>
      <c r="L175" s="32"/>
      <c r="M175" s="32"/>
    </row>
    <row r="176" spans="3:13" s="33" customFormat="1" ht="12.75">
      <c r="C176" s="30"/>
      <c r="D176" s="31"/>
      <c r="E176" s="31"/>
      <c r="F176" s="32"/>
      <c r="G176" s="32"/>
      <c r="H176" s="32"/>
      <c r="I176" s="32"/>
      <c r="J176" s="32"/>
      <c r="K176" s="32"/>
      <c r="L176" s="32"/>
      <c r="M176" s="32"/>
    </row>
    <row r="177" spans="3:13" s="33" customFormat="1" ht="12.75">
      <c r="C177" s="30"/>
      <c r="D177" s="31"/>
      <c r="E177" s="31"/>
      <c r="F177" s="32"/>
      <c r="G177" s="32"/>
      <c r="H177" s="32"/>
      <c r="I177" s="32"/>
      <c r="J177" s="32"/>
      <c r="K177" s="32"/>
      <c r="L177" s="32"/>
      <c r="M177" s="32"/>
    </row>
    <row r="178" spans="3:13" s="33" customFormat="1" ht="12.75">
      <c r="C178" s="30"/>
      <c r="D178" s="31"/>
      <c r="E178" s="31"/>
      <c r="F178" s="32"/>
      <c r="G178" s="32"/>
      <c r="H178" s="32"/>
      <c r="I178" s="32"/>
      <c r="J178" s="32"/>
      <c r="K178" s="32"/>
      <c r="L178" s="32"/>
      <c r="M178" s="32"/>
    </row>
    <row r="179" spans="3:13" s="33" customFormat="1" ht="12.75">
      <c r="C179" s="30"/>
      <c r="D179" s="31"/>
      <c r="E179" s="31"/>
      <c r="F179" s="32"/>
      <c r="G179" s="32"/>
      <c r="H179" s="32"/>
      <c r="I179" s="32"/>
      <c r="J179" s="32"/>
      <c r="K179" s="32"/>
      <c r="L179" s="32"/>
      <c r="M179" s="32"/>
    </row>
    <row r="180" spans="3:13" s="33" customFormat="1" ht="12.75">
      <c r="C180" s="30"/>
      <c r="D180" s="31"/>
      <c r="E180" s="31"/>
      <c r="F180" s="32"/>
      <c r="G180" s="32"/>
      <c r="H180" s="32"/>
      <c r="I180" s="32"/>
      <c r="J180" s="32"/>
      <c r="K180" s="32"/>
      <c r="L180" s="32"/>
      <c r="M180" s="32"/>
    </row>
    <row r="181" spans="3:13" s="33" customFormat="1" ht="12.75">
      <c r="C181" s="30"/>
      <c r="D181" s="31"/>
      <c r="E181" s="31"/>
      <c r="F181" s="32"/>
      <c r="G181" s="32"/>
      <c r="H181" s="32"/>
      <c r="I181" s="32"/>
      <c r="J181" s="32"/>
      <c r="K181" s="32"/>
      <c r="L181" s="32"/>
      <c r="M181" s="32"/>
    </row>
    <row r="182" spans="3:13" s="33" customFormat="1" ht="12.75">
      <c r="C182" s="30"/>
      <c r="D182" s="31"/>
      <c r="E182" s="31"/>
      <c r="F182" s="32"/>
      <c r="G182" s="32"/>
      <c r="H182" s="32"/>
      <c r="I182" s="32"/>
      <c r="J182" s="32"/>
      <c r="K182" s="32"/>
      <c r="L182" s="32"/>
      <c r="M182" s="32"/>
    </row>
    <row r="183" spans="3:13" s="33" customFormat="1" ht="12.75">
      <c r="C183" s="30"/>
      <c r="D183" s="31"/>
      <c r="E183" s="31"/>
      <c r="F183" s="32"/>
      <c r="G183" s="32"/>
      <c r="H183" s="32"/>
      <c r="I183" s="32"/>
      <c r="J183" s="32"/>
      <c r="K183" s="32"/>
      <c r="L183" s="32"/>
      <c r="M183" s="32"/>
    </row>
    <row r="184" spans="3:13" s="33" customFormat="1" ht="12.75">
      <c r="C184" s="30"/>
      <c r="D184" s="31"/>
      <c r="E184" s="31"/>
      <c r="F184" s="32"/>
      <c r="G184" s="32"/>
      <c r="H184" s="32"/>
      <c r="I184" s="32"/>
      <c r="J184" s="32"/>
      <c r="K184" s="32"/>
      <c r="L184" s="32"/>
      <c r="M184" s="32"/>
    </row>
    <row r="185" spans="3:13" s="33" customFormat="1" ht="12.75">
      <c r="C185" s="30"/>
      <c r="D185" s="31"/>
      <c r="E185" s="31"/>
      <c r="F185" s="32"/>
      <c r="G185" s="32"/>
      <c r="H185" s="32"/>
      <c r="I185" s="32"/>
      <c r="J185" s="32"/>
      <c r="K185" s="32"/>
      <c r="L185" s="32"/>
      <c r="M185" s="32"/>
    </row>
    <row r="186" spans="3:13" s="33" customFormat="1" ht="12.75">
      <c r="C186" s="30"/>
      <c r="D186" s="31"/>
      <c r="E186" s="31"/>
      <c r="F186" s="32"/>
      <c r="G186" s="32"/>
      <c r="H186" s="32"/>
      <c r="I186" s="32"/>
      <c r="J186" s="32"/>
      <c r="K186" s="32"/>
      <c r="L186" s="32"/>
      <c r="M186" s="32"/>
    </row>
    <row r="187" spans="3:13" s="33" customFormat="1" ht="12.75">
      <c r="C187" s="30"/>
      <c r="D187" s="31"/>
      <c r="E187" s="31"/>
      <c r="F187" s="32"/>
      <c r="G187" s="32"/>
      <c r="H187" s="32"/>
      <c r="I187" s="32"/>
      <c r="J187" s="32"/>
      <c r="K187" s="32"/>
      <c r="L187" s="32"/>
      <c r="M187" s="32"/>
    </row>
    <row r="188" spans="3:13" s="33" customFormat="1" ht="12.75">
      <c r="C188" s="30"/>
      <c r="D188" s="31"/>
      <c r="E188" s="31"/>
      <c r="F188" s="32"/>
      <c r="G188" s="32"/>
      <c r="H188" s="32"/>
      <c r="I188" s="32"/>
      <c r="J188" s="32"/>
      <c r="K188" s="32"/>
      <c r="L188" s="32"/>
      <c r="M188" s="32"/>
    </row>
    <row r="189" spans="3:13" s="33" customFormat="1" ht="12.75">
      <c r="C189" s="30"/>
      <c r="D189" s="31"/>
      <c r="E189" s="31"/>
      <c r="F189" s="32"/>
      <c r="G189" s="32"/>
      <c r="H189" s="32"/>
      <c r="I189" s="32"/>
      <c r="J189" s="32"/>
      <c r="K189" s="32"/>
      <c r="L189" s="32"/>
      <c r="M189" s="32"/>
    </row>
  </sheetData>
  <mergeCells count="40">
    <mergeCell ref="C1:M1"/>
    <mergeCell ref="C12:M12"/>
    <mergeCell ref="F2:H3"/>
    <mergeCell ref="I2:J3"/>
    <mergeCell ref="K2:M3"/>
    <mergeCell ref="C2:C4"/>
    <mergeCell ref="D2:E3"/>
    <mergeCell ref="A6:B6"/>
    <mergeCell ref="B2:B4"/>
    <mergeCell ref="A2:A4"/>
    <mergeCell ref="B10:B12"/>
    <mergeCell ref="A10:A12"/>
    <mergeCell ref="A13:A21"/>
    <mergeCell ref="A35:A43"/>
    <mergeCell ref="B35:B43"/>
    <mergeCell ref="B13:B21"/>
    <mergeCell ref="A23:A34"/>
    <mergeCell ref="B23:B34"/>
    <mergeCell ref="C23:C25"/>
    <mergeCell ref="C41:C43"/>
    <mergeCell ref="C13:C15"/>
    <mergeCell ref="C16:C18"/>
    <mergeCell ref="C19:C21"/>
    <mergeCell ref="C26:C28"/>
    <mergeCell ref="C29:C31"/>
    <mergeCell ref="C32:C34"/>
    <mergeCell ref="C35:C37"/>
    <mergeCell ref="C38:C40"/>
    <mergeCell ref="C47:M47"/>
    <mergeCell ref="C52:M52"/>
    <mergeCell ref="B49:B52"/>
    <mergeCell ref="A49:A52"/>
    <mergeCell ref="B45:B47"/>
    <mergeCell ref="A45:A47"/>
    <mergeCell ref="C59:M59"/>
    <mergeCell ref="A57:A59"/>
    <mergeCell ref="B57:B59"/>
    <mergeCell ref="C55:M55"/>
    <mergeCell ref="A53:A55"/>
    <mergeCell ref="B53:B55"/>
  </mergeCells>
  <printOptions/>
  <pageMargins left="0.5" right="0.5" top="0.5" bottom="0.5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dcterms:created xsi:type="dcterms:W3CDTF">2006-10-24T07:10:41Z</dcterms:created>
  <dcterms:modified xsi:type="dcterms:W3CDTF">2006-10-24T07:13:24Z</dcterms:modified>
  <cp:category/>
  <cp:version/>
  <cp:contentType/>
  <cp:contentStatus/>
</cp:coreProperties>
</file>