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895" activeTab="0"/>
  </bookViews>
  <sheets>
    <sheet name="Трансферы" sheetId="1" r:id="rId1"/>
  </sheets>
  <externalReferences>
    <externalReference r:id="rId4"/>
  </externalReferences>
  <definedNames>
    <definedName name="_xlnm.Print_Titles" localSheetId="0">'Трансферы'!$2:$3</definedName>
  </definedNames>
  <calcPr fullCalcOnLoad="1"/>
</workbook>
</file>

<file path=xl/sharedStrings.xml><?xml version="1.0" encoding="utf-8"?>
<sst xmlns="http://schemas.openxmlformats.org/spreadsheetml/2006/main" count="259" uniqueCount="110">
  <si>
    <t>ТРАНСФЕРЫ</t>
  </si>
  <si>
    <t>ПРОДОЛЖ.</t>
  </si>
  <si>
    <t>ЦЕНА ЗА ЧЕЛОВЕКА (US$)</t>
  </si>
  <si>
    <t>РУССКОЯЗЫЧН. ГИД (US$)</t>
  </si>
  <si>
    <t>ТИП ТРАНСПОРТА</t>
  </si>
  <si>
    <t>1 чел.</t>
  </si>
  <si>
    <t>2 чел</t>
  </si>
  <si>
    <t>3 чел</t>
  </si>
  <si>
    <t>4-8ч</t>
  </si>
  <si>
    <t>9+чел</t>
  </si>
  <si>
    <t>KUALA LUMPUR</t>
  </si>
  <si>
    <t>Встреча у трапа</t>
  </si>
  <si>
    <t>-</t>
  </si>
  <si>
    <t>N/A</t>
  </si>
  <si>
    <t>Доставка билетов в Аэропорт</t>
  </si>
  <si>
    <t>Аренда микроавтобуса с водителем</t>
  </si>
  <si>
    <t>1 час</t>
  </si>
  <si>
    <t>Микроавтобус</t>
  </si>
  <si>
    <t>Mercedes</t>
  </si>
  <si>
    <t>Аренда автомобиля с водителем</t>
  </si>
  <si>
    <t>Аэропорт KLIA - Отели Куала Лумпура</t>
  </si>
  <si>
    <t>1.5 часа</t>
  </si>
  <si>
    <t>Микроавтобус/ Машина</t>
  </si>
  <si>
    <t>Станция КЛ Сентрал - Отели Куала Лумпура</t>
  </si>
  <si>
    <t>0.5 часа</t>
  </si>
  <si>
    <t>Аэропорт Subang - Отели Куала Лумпура</t>
  </si>
  <si>
    <t xml:space="preserve">1 час </t>
  </si>
  <si>
    <t>Аэропорт KLIA - Аэропорт Subang</t>
  </si>
  <si>
    <t>Аэропорт KLIA - Аэропорт Air Asia</t>
  </si>
  <si>
    <t>Отели Куала Лумпура - Пенанг</t>
  </si>
  <si>
    <t>5 часов</t>
  </si>
  <si>
    <t>KLIA - Lumut (включая катер) Pan Pacific Pangkor</t>
  </si>
  <si>
    <t>4.5 часа</t>
  </si>
  <si>
    <t>KLIA - Lumut (включая катер) Pangkor Laut</t>
  </si>
  <si>
    <t>Отели Куала Лумпура - Pan Pacific PKR  (включая катер)</t>
  </si>
  <si>
    <t>Отели Куала Лумпура - Pangkor Laut (включая катер)</t>
  </si>
  <si>
    <t>PENANG</t>
  </si>
  <si>
    <t>Аэропорт Пенанга - Курортные Отели</t>
  </si>
  <si>
    <t>45 минут</t>
  </si>
  <si>
    <t>Аэропорт Пенанга - Городские Отели</t>
  </si>
  <si>
    <t>30 минут</t>
  </si>
  <si>
    <t>Аэропорт Пенанга - Teluk Bahang (Mutiara)</t>
  </si>
  <si>
    <t>1 час 15 минут</t>
  </si>
  <si>
    <t>Авто/ жел. станция - Курортные Отели</t>
  </si>
  <si>
    <t>Авто/ жел. станция - Городские Отели</t>
  </si>
  <si>
    <t>Авто/ жел. станция - Teluk Bahang (Mutiara)</t>
  </si>
  <si>
    <t>LANGKAWI</t>
  </si>
  <si>
    <t>Аэропорт Ланкави - Курортные Отели</t>
  </si>
  <si>
    <t>20-40 минут</t>
  </si>
  <si>
    <t>Аэропорт Ланкави - Отели (Андаман, Датай, Танджун Ру)</t>
  </si>
  <si>
    <t>Причал Катеров - Курортные Отели</t>
  </si>
  <si>
    <t>20-45 минут</t>
  </si>
  <si>
    <t>Причал Катеров - Курортные Отели (Андаман, Датай, Танджун Ру)</t>
  </si>
  <si>
    <t>KOTA KINABALU (BORNEO)</t>
  </si>
  <si>
    <t>Аэропорт Кота Кинабалу - Курортные Отели в Городе</t>
  </si>
  <si>
    <t>20 минут</t>
  </si>
  <si>
    <t>Аэропорт КК - Курортные Отели (Nexus/ Rasaria)</t>
  </si>
  <si>
    <t>40 минут</t>
  </si>
  <si>
    <t>KUANTAN</t>
  </si>
  <si>
    <t xml:space="preserve">Аэропорт  - Отели Куантана </t>
  </si>
  <si>
    <t>1 час 30 минут</t>
  </si>
  <si>
    <t>KUCHING</t>
  </si>
  <si>
    <t xml:space="preserve">Аэропорт  Кучинга - Отели в Городе </t>
  </si>
  <si>
    <t xml:space="preserve">Аэропорт  Кучинга -  Курортные Отели (Damai) </t>
  </si>
  <si>
    <t>JOHOR BHARU</t>
  </si>
  <si>
    <t>Аэропорт Johor Bharu - причал катеров</t>
  </si>
  <si>
    <t>2 часа</t>
  </si>
  <si>
    <t xml:space="preserve">ВНИМАНИЕ: 50% доплата производится на трансферы рейсов прилетающих между 23:00 и 07:00 утра. </t>
  </si>
  <si>
    <t>ВНИМАНИЕ: Трансферы для детей 2-12 лет предоставляются со скидкой 50%.</t>
  </si>
  <si>
    <t>ВНИМАНИЕ: Трансферы по другим направлениям предоставляются по запросу.</t>
  </si>
  <si>
    <t xml:space="preserve">ВНИМАНИЕ: При трансфере предусмотрен провоз 1 багажного места, весом не более 30 кг, на пассажира. Заказ дополнительного транспорта для багажа, за дополнительную плату. </t>
  </si>
  <si>
    <r>
      <t>VIP</t>
    </r>
    <r>
      <rPr>
        <sz val="8"/>
        <rFont val="Tahoma"/>
        <family val="2"/>
      </rPr>
      <t xml:space="preserve"> Аренда микроавтобуса с водителем</t>
    </r>
  </si>
  <si>
    <r>
      <t>VIP</t>
    </r>
    <r>
      <rPr>
        <sz val="8"/>
        <rFont val="Tahoma"/>
        <family val="2"/>
      </rPr>
      <t xml:space="preserve"> Аренда автомобиля с водителем</t>
    </r>
  </si>
  <si>
    <r>
      <t>VIP</t>
    </r>
    <r>
      <rPr>
        <sz val="8"/>
        <rFont val="Tahoma"/>
        <family val="2"/>
      </rPr>
      <t xml:space="preserve"> Аэропорт KLIA - Отели Куала Лумпура</t>
    </r>
  </si>
  <si>
    <r>
      <t>VIP</t>
    </r>
    <r>
      <rPr>
        <sz val="8"/>
        <rFont val="Tahoma"/>
        <family val="2"/>
      </rPr>
      <t xml:space="preserve"> Станция КЛ Сентрал - Отели Куала Лумпура</t>
    </r>
  </si>
  <si>
    <r>
      <t>VIP</t>
    </r>
    <r>
      <rPr>
        <sz val="8"/>
        <rFont val="Tahoma"/>
        <family val="2"/>
      </rPr>
      <t xml:space="preserve"> Аэропорт Subang - Отели Куала Лумпура</t>
    </r>
  </si>
  <si>
    <r>
      <t>VIP</t>
    </r>
    <r>
      <rPr>
        <sz val="8"/>
        <rFont val="Tahoma"/>
        <family val="2"/>
      </rPr>
      <t xml:space="preserve"> Аэропорт KLIA - Аэропорт Subang</t>
    </r>
  </si>
  <si>
    <r>
      <t xml:space="preserve">VIP </t>
    </r>
    <r>
      <rPr>
        <sz val="8"/>
        <rFont val="Tahoma"/>
        <family val="2"/>
      </rPr>
      <t>Аэропорт KLIA - Аэропорт Air Asia</t>
    </r>
  </si>
  <si>
    <r>
      <t>VIP</t>
    </r>
    <r>
      <rPr>
        <sz val="8"/>
        <rFont val="Tahoma"/>
        <family val="2"/>
      </rPr>
      <t xml:space="preserve"> Отели Куала Лумпура - Пенанг</t>
    </r>
  </si>
  <si>
    <r>
      <t xml:space="preserve">VIP </t>
    </r>
    <r>
      <rPr>
        <sz val="8"/>
        <rFont val="Tahoma"/>
        <family val="2"/>
      </rPr>
      <t>KLIA - Lumut (включая катер) Pan Pacific Pangkor</t>
    </r>
  </si>
  <si>
    <r>
      <t xml:space="preserve">VIP </t>
    </r>
    <r>
      <rPr>
        <sz val="8"/>
        <rFont val="Tahoma"/>
        <family val="2"/>
      </rPr>
      <t>KLIA - Lumut (включая катер) Pangkor Laut</t>
    </r>
  </si>
  <si>
    <r>
      <t>VIP</t>
    </r>
    <r>
      <rPr>
        <sz val="8"/>
        <rFont val="Tahoma"/>
        <family val="2"/>
      </rPr>
      <t xml:space="preserve"> Отели Куала Лумпура - Pan Pacific PKR  (включая катер)</t>
    </r>
  </si>
  <si>
    <r>
      <t>VIP</t>
    </r>
    <r>
      <rPr>
        <sz val="8"/>
        <rFont val="Tahoma"/>
        <family val="2"/>
      </rPr>
      <t xml:space="preserve"> Отели Куала Лумпура - Pangkor Laut (включая катер)</t>
    </r>
  </si>
  <si>
    <r>
      <t xml:space="preserve">VIP </t>
    </r>
    <r>
      <rPr>
        <sz val="8"/>
        <rFont val="Tahoma"/>
        <family val="2"/>
      </rPr>
      <t>Аэропорт Пенанга - Курортные Отели</t>
    </r>
  </si>
  <si>
    <r>
      <t xml:space="preserve">VIP </t>
    </r>
    <r>
      <rPr>
        <sz val="8"/>
        <rFont val="Tahoma"/>
        <family val="2"/>
      </rPr>
      <t>Аэропорт Пенанга - Городские Отели</t>
    </r>
  </si>
  <si>
    <r>
      <t xml:space="preserve">VIP </t>
    </r>
    <r>
      <rPr>
        <sz val="8"/>
        <rFont val="Tahoma"/>
        <family val="2"/>
      </rPr>
      <t>Аэропорт Пенанга - Teluk Bahang (Mutiara)</t>
    </r>
  </si>
  <si>
    <r>
      <t xml:space="preserve">VIP </t>
    </r>
    <r>
      <rPr>
        <sz val="8"/>
        <rFont val="Tahoma"/>
        <family val="2"/>
      </rPr>
      <t>Авто/ жел. станция - Курортные Отели</t>
    </r>
  </si>
  <si>
    <r>
      <t xml:space="preserve">VIP </t>
    </r>
    <r>
      <rPr>
        <sz val="8"/>
        <rFont val="Tahoma"/>
        <family val="2"/>
      </rPr>
      <t>Авто/ жел. станция - Городские Отели</t>
    </r>
  </si>
  <si>
    <r>
      <t xml:space="preserve">VIP </t>
    </r>
    <r>
      <rPr>
        <sz val="8"/>
        <rFont val="Tahoma"/>
        <family val="2"/>
      </rPr>
      <t>Авто/ жел. станция - Teluk Bahang (Mutiara)</t>
    </r>
  </si>
  <si>
    <r>
      <t>VIP</t>
    </r>
    <r>
      <rPr>
        <sz val="8"/>
        <rFont val="Tahoma"/>
        <family val="2"/>
      </rPr>
      <t xml:space="preserve"> Аэропорт Ланкави - Курортные Отели</t>
    </r>
  </si>
  <si>
    <r>
      <t>VIP</t>
    </r>
    <r>
      <rPr>
        <sz val="8"/>
        <rFont val="Tahoma"/>
        <family val="2"/>
      </rPr>
      <t xml:space="preserve"> Аэропорт Ланкави - Отели (Андаман, Датай, Танджун Ру)</t>
    </r>
  </si>
  <si>
    <r>
      <t xml:space="preserve">VIP </t>
    </r>
    <r>
      <rPr>
        <sz val="8"/>
        <rFont val="Tahoma"/>
        <family val="2"/>
      </rPr>
      <t>Причал Катеров - Курортные Отели</t>
    </r>
  </si>
  <si>
    <r>
      <t xml:space="preserve">VIP </t>
    </r>
    <r>
      <rPr>
        <sz val="8"/>
        <rFont val="Tahoma"/>
        <family val="2"/>
      </rPr>
      <t>Причал Катеров - Курортные Отели (Андаман, Датай, Танджун Ру)</t>
    </r>
  </si>
  <si>
    <r>
      <t xml:space="preserve">VIP </t>
    </r>
    <r>
      <rPr>
        <sz val="8"/>
        <rFont val="Tahoma"/>
        <family val="2"/>
      </rPr>
      <t>Аэропорт Кота Кинабалу -Курортные Отели в Городе</t>
    </r>
  </si>
  <si>
    <r>
      <t xml:space="preserve">VIP </t>
    </r>
    <r>
      <rPr>
        <sz val="8"/>
        <rFont val="Tahoma"/>
        <family val="2"/>
      </rPr>
      <t>Аэропорт КК - Курортные Отели (Nexus/ Rasaria)</t>
    </r>
  </si>
  <si>
    <r>
      <t>VIP</t>
    </r>
    <r>
      <rPr>
        <sz val="8"/>
        <rFont val="Tahoma"/>
        <family val="2"/>
      </rPr>
      <t xml:space="preserve"> Аэропорт  - Отели Куантана </t>
    </r>
  </si>
  <si>
    <r>
      <t xml:space="preserve"> </t>
    </r>
    <r>
      <rPr>
        <sz val="8"/>
        <rFont val="Tahoma"/>
        <family val="2"/>
      </rPr>
      <t>Аэропорт - Impiana Resort</t>
    </r>
  </si>
  <si>
    <r>
      <t xml:space="preserve"> VIP </t>
    </r>
    <r>
      <rPr>
        <sz val="8"/>
        <rFont val="Tahoma"/>
        <family val="2"/>
      </rPr>
      <t>Аэропорт - Impiana Resort</t>
    </r>
  </si>
  <si>
    <r>
      <t xml:space="preserve"> </t>
    </r>
    <r>
      <rPr>
        <sz val="8"/>
        <rFont val="Tahoma"/>
        <family val="2"/>
      </rPr>
      <t>Аэропорт - Swiss Garden</t>
    </r>
  </si>
  <si>
    <r>
      <t xml:space="preserve"> VIP  </t>
    </r>
    <r>
      <rPr>
        <sz val="8"/>
        <rFont val="Tahoma"/>
        <family val="2"/>
      </rPr>
      <t>Аэропорт - Swiss Garden</t>
    </r>
  </si>
  <si>
    <r>
      <t xml:space="preserve"> </t>
    </r>
    <r>
      <rPr>
        <sz val="8"/>
        <rFont val="Tahoma"/>
        <family val="2"/>
      </rPr>
      <t>Аэропорт - Awana KIJAL</t>
    </r>
  </si>
  <si>
    <r>
      <t xml:space="preserve"> VIP </t>
    </r>
    <r>
      <rPr>
        <sz val="8"/>
        <rFont val="Tahoma"/>
        <family val="2"/>
      </rPr>
      <t>Аэропорт - Awana KIJAL</t>
    </r>
  </si>
  <si>
    <r>
      <t xml:space="preserve"> </t>
    </r>
    <r>
      <rPr>
        <sz val="8"/>
        <rFont val="Tahoma"/>
        <family val="2"/>
      </rPr>
      <t>Аэропорт - Отели Чератинга</t>
    </r>
  </si>
  <si>
    <r>
      <t xml:space="preserve"> VIP  </t>
    </r>
    <r>
      <rPr>
        <sz val="8"/>
        <rFont val="Tahoma"/>
        <family val="2"/>
      </rPr>
      <t>Аэропорт - Отели Чератинга</t>
    </r>
  </si>
  <si>
    <r>
      <t>VIP</t>
    </r>
    <r>
      <rPr>
        <sz val="8"/>
        <rFont val="Tahoma"/>
        <family val="2"/>
      </rPr>
      <t xml:space="preserve"> Аэропорт  Кучинга - Отели в Городе </t>
    </r>
  </si>
  <si>
    <r>
      <t>VIP</t>
    </r>
    <r>
      <rPr>
        <sz val="8"/>
        <rFont val="Tahoma"/>
        <family val="2"/>
      </rPr>
      <t xml:space="preserve"> Аэропорт  Кучинга - Курортные Отели (Damai)</t>
    </r>
  </si>
  <si>
    <r>
      <t>VIP</t>
    </r>
    <r>
      <rPr>
        <sz val="8"/>
        <rFont val="Tahoma"/>
        <family val="2"/>
      </rPr>
      <t xml:space="preserve"> Аэропорт Johor Bharu - причал катеров</t>
    </r>
  </si>
  <si>
    <r>
      <t xml:space="preserve">ATLANTA TOUR SERVICE                                                                                                    Москва, ул. Верхняя Красносельская д.11А стр.3                                                                                                            Тел: 225-18-48 </t>
    </r>
    <r>
      <rPr>
        <b/>
        <i/>
        <u val="single"/>
        <sz val="14"/>
        <color indexed="10"/>
        <rFont val="Arial"/>
        <family val="2"/>
      </rPr>
      <t>atlantatour@mail.ru</t>
    </r>
  </si>
  <si>
    <t>48 (При Наличии Гида)</t>
  </si>
  <si>
    <t>36 (При Наличии Гида)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</si>
</sst>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[$-409]h:mm:ss\ AM/PM"/>
    <numFmt numFmtId="175" formatCode="mmm\-yyyy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0;[Red]#,##0.00"/>
    <numFmt numFmtId="183" formatCode="0.0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[$-FC19]d\ mmmm\ yyyy\ &quot;г.&quot;"/>
    <numFmt numFmtId="188" formatCode="dd/mm/yy;@"/>
    <numFmt numFmtId="189" formatCode="mmm/yyyy"/>
    <numFmt numFmtId="190" formatCode="[$-419]d\ mmm\ 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b/>
      <i/>
      <sz val="14"/>
      <name val="Arial"/>
      <family val="2"/>
    </font>
    <font>
      <b/>
      <i/>
      <u val="single"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double"/>
      <right style="double"/>
      <top style="double"/>
      <bottom style="thin"/>
    </border>
    <border>
      <left style="thin"/>
      <right style="dashed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right"/>
    </xf>
    <xf numFmtId="0" fontId="6" fillId="2" borderId="1" xfId="0" applyFont="1" applyFill="1" applyBorder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right"/>
    </xf>
    <xf numFmtId="0" fontId="7" fillId="0" borderId="0" xfId="0" applyFont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2" borderId="10" xfId="0" applyFont="1" applyFill="1" applyBorder="1" applyAlignment="1">
      <alignment horizontal="right"/>
    </xf>
    <xf numFmtId="0" fontId="5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8" fillId="0" borderId="9" xfId="0" applyFont="1" applyBorder="1" applyAlignment="1">
      <alignment/>
    </xf>
    <xf numFmtId="0" fontId="8" fillId="2" borderId="9" xfId="0" applyFont="1" applyFill="1" applyBorder="1" applyAlignment="1">
      <alignment/>
    </xf>
    <xf numFmtId="0" fontId="5" fillId="3" borderId="10" xfId="0" applyFont="1" applyFill="1" applyBorder="1" applyAlignment="1">
      <alignment horizontal="right"/>
    </xf>
    <xf numFmtId="0" fontId="8" fillId="0" borderId="9" xfId="0" applyFont="1" applyBorder="1" applyAlignment="1">
      <alignment/>
    </xf>
    <xf numFmtId="0" fontId="5" fillId="2" borderId="9" xfId="0" applyFont="1" applyFill="1" applyBorder="1" applyAlignment="1">
      <alignment/>
    </xf>
    <xf numFmtId="0" fontId="5" fillId="0" borderId="9" xfId="0" applyFont="1" applyBorder="1" applyAlignment="1">
      <alignment/>
    </xf>
    <xf numFmtId="0" fontId="8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3" borderId="13" xfId="0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6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0" xfId="0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3" xfId="0" applyFont="1" applyFill="1" applyBorder="1" applyAlignment="1">
      <alignment horizontal="right"/>
    </xf>
    <xf numFmtId="0" fontId="5" fillId="2" borderId="17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18" xfId="0" applyFont="1" applyFill="1" applyBorder="1" applyAlignment="1">
      <alignment horizontal="right"/>
    </xf>
    <xf numFmtId="0" fontId="5" fillId="2" borderId="19" xfId="0" applyFont="1" applyFill="1" applyBorder="1" applyAlignment="1">
      <alignment/>
    </xf>
    <xf numFmtId="0" fontId="8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1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0" fontId="0" fillId="0" borderId="22" xfId="0" applyBorder="1" applyAlignment="1">
      <alignment vertical="center" wrapText="1"/>
    </xf>
    <xf numFmtId="0" fontId="10" fillId="0" borderId="22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0</xdr:row>
      <xdr:rowOff>85725</xdr:rowOff>
    </xdr:from>
    <xdr:to>
      <xdr:col>8</xdr:col>
      <xdr:colOff>1162050</xdr:colOff>
      <xdr:row>0</xdr:row>
      <xdr:rowOff>1104900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85725"/>
          <a:ext cx="1076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Confidential%20Tariff%20October%202006%20-%20March%202007%20E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Dollar Rate"/>
      <sheetName val="Куала Лумпур"/>
      <sheetName val="Лангкави"/>
      <sheetName val="Кота Кинабалу"/>
      <sheetName val="Пенанг"/>
      <sheetName val="Др. Регионы"/>
      <sheetName val="Туры"/>
      <sheetName val="Трансферы"/>
      <sheetName val="Автобус"/>
      <sheetName val="Авиаперелеты"/>
      <sheetName val="Примечания"/>
    </sheetNames>
    <sheetDataSet>
      <sheetData sheetId="1">
        <row r="26">
          <cell r="J26">
            <v>2.99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10" zoomScaleNormal="110" workbookViewId="0" topLeftCell="A1">
      <pane ySplit="3" topLeftCell="BM4" activePane="bottomLeft" state="frozen"/>
      <selection pane="topLeft" activeCell="A1" sqref="A1"/>
      <selection pane="bottomLeft" activeCell="H99" sqref="H99"/>
    </sheetView>
  </sheetViews>
  <sheetFormatPr defaultColWidth="9.140625" defaultRowHeight="12.75"/>
  <cols>
    <col min="1" max="1" width="45.57421875" style="11" customWidth="1"/>
    <col min="2" max="2" width="11.8515625" style="11" customWidth="1"/>
    <col min="3" max="7" width="7.140625" style="68" customWidth="1"/>
    <col min="8" max="8" width="17.57421875" style="11" customWidth="1"/>
    <col min="9" max="9" width="18.7109375" style="11" customWidth="1"/>
    <col min="10" max="16384" width="9.140625" style="11" customWidth="1"/>
  </cols>
  <sheetData>
    <row r="1" spans="1:8" ht="96" customHeight="1" thickBot="1">
      <c r="A1" s="70" t="s">
        <v>107</v>
      </c>
      <c r="B1" s="69"/>
      <c r="C1" s="69"/>
      <c r="D1" s="69"/>
      <c r="E1" s="69"/>
      <c r="F1" s="69"/>
      <c r="G1" s="69"/>
      <c r="H1" s="69"/>
    </row>
    <row r="2" spans="1:9" s="6" customFormat="1" ht="19.5" customHeight="1" thickBot="1" thickTop="1">
      <c r="A2" s="1" t="s">
        <v>0</v>
      </c>
      <c r="B2" s="1" t="s">
        <v>1</v>
      </c>
      <c r="C2" s="2" t="s">
        <v>2</v>
      </c>
      <c r="D2" s="3"/>
      <c r="E2" s="3"/>
      <c r="F2" s="3"/>
      <c r="G2" s="4"/>
      <c r="H2" s="5" t="s">
        <v>3</v>
      </c>
      <c r="I2" s="5" t="s">
        <v>4</v>
      </c>
    </row>
    <row r="3" spans="1:9" s="6" customFormat="1" ht="21.75" customHeight="1" thickBot="1" thickTop="1">
      <c r="A3" s="7"/>
      <c r="B3" s="7"/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/>
      <c r="I3" s="10"/>
    </row>
    <row r="4" spans="2:9" ht="12" thickBot="1" thickTop="1">
      <c r="B4" s="12"/>
      <c r="C4" s="13"/>
      <c r="D4" s="13"/>
      <c r="E4" s="13"/>
      <c r="F4" s="13"/>
      <c r="G4" s="13"/>
      <c r="H4" s="12"/>
      <c r="I4" s="12"/>
    </row>
    <row r="5" spans="1:9" s="17" customFormat="1" ht="13.5" thickTop="1">
      <c r="A5" s="14" t="s">
        <v>10</v>
      </c>
      <c r="B5" s="15"/>
      <c r="C5" s="16"/>
      <c r="D5" s="16"/>
      <c r="E5" s="16"/>
      <c r="F5" s="16"/>
      <c r="G5" s="16"/>
      <c r="H5" s="15"/>
      <c r="I5" s="15"/>
    </row>
    <row r="6" spans="1:9" ht="12.75">
      <c r="A6" s="18" t="s">
        <v>11</v>
      </c>
      <c r="B6" s="19" t="s">
        <v>12</v>
      </c>
      <c r="C6" s="20">
        <f>CEILING(288/'[1]Dollar Rate'!$J$26,1)</f>
        <v>97</v>
      </c>
      <c r="D6" s="21"/>
      <c r="E6" s="21"/>
      <c r="F6" s="21"/>
      <c r="G6" s="21"/>
      <c r="H6" s="22" t="s">
        <v>13</v>
      </c>
      <c r="I6" s="23" t="s">
        <v>13</v>
      </c>
    </row>
    <row r="7" spans="1:9" ht="12.75">
      <c r="A7" s="24" t="s">
        <v>14</v>
      </c>
      <c r="B7" s="25" t="s">
        <v>12</v>
      </c>
      <c r="C7" s="26">
        <f>CEILING(108/'[1]Dollar Rate'!$J$26,1)</f>
        <v>37</v>
      </c>
      <c r="D7" s="27"/>
      <c r="E7" s="27"/>
      <c r="F7" s="27"/>
      <c r="G7" s="27"/>
      <c r="H7" s="25">
        <v>48</v>
      </c>
      <c r="I7" s="28" t="s">
        <v>13</v>
      </c>
    </row>
    <row r="8" spans="1:9" ht="12.75">
      <c r="A8" s="29" t="s">
        <v>15</v>
      </c>
      <c r="B8" s="30" t="s">
        <v>16</v>
      </c>
      <c r="C8" s="31">
        <v>24</v>
      </c>
      <c r="D8" s="32"/>
      <c r="E8" s="32"/>
      <c r="F8" s="32"/>
      <c r="G8" s="32"/>
      <c r="H8" s="33">
        <v>18</v>
      </c>
      <c r="I8" s="34" t="s">
        <v>17</v>
      </c>
    </row>
    <row r="9" spans="1:9" ht="12.75">
      <c r="A9" s="35" t="s">
        <v>71</v>
      </c>
      <c r="B9" s="30" t="s">
        <v>16</v>
      </c>
      <c r="C9" s="31">
        <v>30</v>
      </c>
      <c r="D9" s="32"/>
      <c r="E9" s="32"/>
      <c r="F9" s="32"/>
      <c r="G9" s="32"/>
      <c r="H9" s="33">
        <v>18</v>
      </c>
      <c r="I9" s="34" t="s">
        <v>18</v>
      </c>
    </row>
    <row r="10" spans="1:9" ht="12.75">
      <c r="A10" s="24" t="s">
        <v>19</v>
      </c>
      <c r="B10" s="25" t="s">
        <v>16</v>
      </c>
      <c r="C10" s="26">
        <v>18</v>
      </c>
      <c r="D10" s="27"/>
      <c r="E10" s="27"/>
      <c r="F10" s="27"/>
      <c r="G10" s="27"/>
      <c r="H10" s="36">
        <v>18</v>
      </c>
      <c r="I10" s="28" t="s">
        <v>17</v>
      </c>
    </row>
    <row r="11" spans="1:9" ht="12.75">
      <c r="A11" s="37" t="s">
        <v>72</v>
      </c>
      <c r="B11" s="25" t="s">
        <v>16</v>
      </c>
      <c r="C11" s="26">
        <v>24</v>
      </c>
      <c r="D11" s="27"/>
      <c r="E11" s="27"/>
      <c r="F11" s="27"/>
      <c r="G11" s="27"/>
      <c r="H11" s="36">
        <v>18</v>
      </c>
      <c r="I11" s="28" t="s">
        <v>18</v>
      </c>
    </row>
    <row r="12" spans="1:9" ht="10.5">
      <c r="A12" s="29" t="s">
        <v>20</v>
      </c>
      <c r="B12" s="30" t="s">
        <v>21</v>
      </c>
      <c r="C12" s="33">
        <f>CEILING(121/'[1]Dollar Rate'!$J$26,1)</f>
        <v>41</v>
      </c>
      <c r="D12" s="33">
        <f>CEILING(76/'[1]Dollar Rate'!J26,1)</f>
        <v>26</v>
      </c>
      <c r="E12" s="33">
        <f>CEILING(72/'[1]Dollar Rate'!J26,1)</f>
        <v>25</v>
      </c>
      <c r="F12" s="33">
        <f>CEILING(65/'[1]Dollar Rate'!J26,1)</f>
        <v>22</v>
      </c>
      <c r="G12" s="33">
        <f>CEILING(54/'[1]Dollar Rate'!$J$26,1)</f>
        <v>19</v>
      </c>
      <c r="H12" s="30">
        <v>48</v>
      </c>
      <c r="I12" s="34" t="s">
        <v>22</v>
      </c>
    </row>
    <row r="13" spans="1:9" ht="10.5">
      <c r="A13" s="38" t="s">
        <v>73</v>
      </c>
      <c r="B13" s="30" t="s">
        <v>21</v>
      </c>
      <c r="C13" s="33">
        <f>CEILING(189/'[1]Dollar Rate'!J26,1)</f>
        <v>64</v>
      </c>
      <c r="D13" s="33">
        <f>CEILING(170/'[1]Dollar Rate'!J26,1)</f>
        <v>57</v>
      </c>
      <c r="E13" s="33">
        <f>CEILING(151/'[1]Dollar Rate'!J26,1)</f>
        <v>51</v>
      </c>
      <c r="F13" s="33">
        <f>CEILING(100/'[1]Dollar Rate'!J26,1)</f>
        <v>34</v>
      </c>
      <c r="G13" s="33">
        <f>CEILING(72/'[1]Dollar Rate'!J26,1)</f>
        <v>25</v>
      </c>
      <c r="H13" s="30">
        <v>48</v>
      </c>
      <c r="I13" s="34" t="s">
        <v>18</v>
      </c>
    </row>
    <row r="14" spans="1:9" ht="10.5">
      <c r="A14" s="24" t="s">
        <v>23</v>
      </c>
      <c r="B14" s="25" t="s">
        <v>24</v>
      </c>
      <c r="C14" s="36">
        <f>CEILING(76/'[1]Dollar Rate'!J26,1)</f>
        <v>26</v>
      </c>
      <c r="D14" s="36">
        <f>CEILING(57/'[1]Dollar Rate'!J26,1)</f>
        <v>20</v>
      </c>
      <c r="E14" s="39">
        <f>CEILING(50/'[1]Dollar Rate'!J26,1)</f>
        <v>17</v>
      </c>
      <c r="F14" s="39">
        <f>CEILING(42/'[1]Dollar Rate'!J26,1)</f>
        <v>15</v>
      </c>
      <c r="G14" s="39">
        <f>CEILING(28/'[1]Dollar Rate'!J26,1)</f>
        <v>10</v>
      </c>
      <c r="H14" s="25">
        <v>36</v>
      </c>
      <c r="I14" s="28" t="s">
        <v>22</v>
      </c>
    </row>
    <row r="15" spans="1:9" ht="10.5">
      <c r="A15" s="40" t="s">
        <v>74</v>
      </c>
      <c r="B15" s="25" t="s">
        <v>24</v>
      </c>
      <c r="C15" s="36">
        <f>CEILING(151/'[1]Dollar Rate'!J26,1)</f>
        <v>51</v>
      </c>
      <c r="D15" s="36">
        <f>CEILING(129/'[1]Dollar Rate'!J26,1)</f>
        <v>44</v>
      </c>
      <c r="E15" s="39">
        <f>CEILING(114/'[1]Dollar Rate'!J26,1)</f>
        <v>39</v>
      </c>
      <c r="F15" s="39">
        <f>CEILING(75/'[1]Dollar Rate'!J26,1)</f>
        <v>26</v>
      </c>
      <c r="G15" s="39">
        <f>CEILING(64/'[1]Dollar Rate'!J26,1)</f>
        <v>22</v>
      </c>
      <c r="H15" s="25">
        <v>36</v>
      </c>
      <c r="I15" s="28" t="s">
        <v>18</v>
      </c>
    </row>
    <row r="16" spans="1:9" ht="10.5">
      <c r="A16" s="29" t="s">
        <v>25</v>
      </c>
      <c r="B16" s="30" t="s">
        <v>26</v>
      </c>
      <c r="C16" s="33">
        <f>CEILING(72/'[1]Dollar Rate'!J26,1)</f>
        <v>25</v>
      </c>
      <c r="D16" s="33">
        <f>CEILING(50/'[1]Dollar Rate'!J26,1)</f>
        <v>17</v>
      </c>
      <c r="E16" s="33">
        <f>CEILING(42/'[1]Dollar Rate'!J26,1)</f>
        <v>15</v>
      </c>
      <c r="F16" s="33">
        <f>CEILING(34/'[1]Dollar Rate'!J26,1)</f>
        <v>12</v>
      </c>
      <c r="G16" s="33">
        <f>CEILING(28/'[1]Dollar Rate'!J26,1)</f>
        <v>10</v>
      </c>
      <c r="H16" s="30">
        <v>48</v>
      </c>
      <c r="I16" s="34" t="s">
        <v>22</v>
      </c>
    </row>
    <row r="17" spans="1:9" ht="10.5">
      <c r="A17" s="38" t="s">
        <v>75</v>
      </c>
      <c r="B17" s="30" t="s">
        <v>26</v>
      </c>
      <c r="C17" s="33">
        <f>CEILING(114/'[1]Dollar Rate'!J26,1)</f>
        <v>39</v>
      </c>
      <c r="D17" s="33">
        <f>CEILING(95/'[1]Dollar Rate'!J26,1)</f>
        <v>32</v>
      </c>
      <c r="E17" s="33">
        <f>CEILING(76/'[1]Dollar Rate'!J26,1)</f>
        <v>26</v>
      </c>
      <c r="F17" s="33">
        <f>CEILING(72/'[1]Dollar Rate'!J26,1)</f>
        <v>25</v>
      </c>
      <c r="G17" s="33">
        <f>CEILING(65/'[1]Dollar Rate'!J26,1)</f>
        <v>22</v>
      </c>
      <c r="H17" s="30">
        <v>48</v>
      </c>
      <c r="I17" s="34" t="s">
        <v>18</v>
      </c>
    </row>
    <row r="18" spans="1:9" ht="10.5">
      <c r="A18" s="24" t="s">
        <v>27</v>
      </c>
      <c r="B18" s="25" t="s">
        <v>21</v>
      </c>
      <c r="C18" s="36">
        <f>CEILING(185/'[1]Dollar Rate'!J26,1)</f>
        <v>62</v>
      </c>
      <c r="D18" s="36">
        <f>CEILING(102/'[1]Dollar Rate'!J26,1)</f>
        <v>35</v>
      </c>
      <c r="E18" s="39">
        <f>CEILING(95/'[1]Dollar Rate'!J26,1)</f>
        <v>32</v>
      </c>
      <c r="F18" s="39">
        <f>CEILING(84/'[1]Dollar Rate'!J26,1)</f>
        <v>29</v>
      </c>
      <c r="G18" s="39">
        <f>CEILING(61/'[1]Dollar Rate'!J26,1)</f>
        <v>21</v>
      </c>
      <c r="H18" s="25">
        <v>48</v>
      </c>
      <c r="I18" s="28" t="s">
        <v>22</v>
      </c>
    </row>
    <row r="19" spans="1:9" ht="10.5">
      <c r="A19" s="40" t="s">
        <v>76</v>
      </c>
      <c r="B19" s="25" t="s">
        <v>21</v>
      </c>
      <c r="C19" s="36">
        <f>CEILING(261/'[1]Dollar Rate'!J26,1)</f>
        <v>88</v>
      </c>
      <c r="D19" s="36">
        <f>CEILING(178/'[1]Dollar Rate'!J26,1)</f>
        <v>60</v>
      </c>
      <c r="E19" s="39">
        <f>CEILING(170/'[1]Dollar Rate'!J26,1)</f>
        <v>57</v>
      </c>
      <c r="F19" s="39">
        <f>CEILING(114/'[1]Dollar Rate'!J26,1)</f>
        <v>39</v>
      </c>
      <c r="G19" s="39">
        <f>CEILING(79/'[1]Dollar Rate'!J26,1)</f>
        <v>27</v>
      </c>
      <c r="H19" s="25">
        <v>48</v>
      </c>
      <c r="I19" s="28" t="s">
        <v>18</v>
      </c>
    </row>
    <row r="20" spans="1:9" ht="10.5">
      <c r="A20" s="41" t="s">
        <v>28</v>
      </c>
      <c r="B20" s="30" t="s">
        <v>21</v>
      </c>
      <c r="C20" s="33">
        <f>CEILING(115/'[1]Dollar Rate'!$J$26,1)</f>
        <v>39</v>
      </c>
      <c r="D20" s="33">
        <f>CEILING(72/'[1]Dollar Rate'!$J$26,1)</f>
        <v>25</v>
      </c>
      <c r="E20" s="33">
        <f>CEILING(65/'[1]Dollar Rate'!$J$26,1)</f>
        <v>22</v>
      </c>
      <c r="F20" s="33">
        <f>CEILING(61/'[1]Dollar Rate'!$J$26,1)</f>
        <v>21</v>
      </c>
      <c r="G20" s="33">
        <f>CEILING(54/'[1]Dollar Rate'!J26,1)</f>
        <v>19</v>
      </c>
      <c r="H20" s="30">
        <v>48</v>
      </c>
      <c r="I20" s="34" t="s">
        <v>22</v>
      </c>
    </row>
    <row r="21" spans="1:9" ht="10.5">
      <c r="A21" s="38" t="s">
        <v>77</v>
      </c>
      <c r="B21" s="30" t="s">
        <v>21</v>
      </c>
      <c r="C21" s="33">
        <f>CEILING(184/'[1]Dollar Rate'!$J$26,1)</f>
        <v>62</v>
      </c>
      <c r="D21" s="33">
        <f>CEILING(166/'[1]Dollar Rate'!$J$26,1)</f>
        <v>56</v>
      </c>
      <c r="E21" s="33">
        <f>CEILING(144/'[1]Dollar Rate'!$J$26,1)</f>
        <v>49</v>
      </c>
      <c r="F21" s="33">
        <f>CEILING(76/'[1]Dollar Rate'!J26,1)</f>
        <v>26</v>
      </c>
      <c r="G21" s="33">
        <f>CEILING(64/'[1]Dollar Rate'!J26,1)</f>
        <v>22</v>
      </c>
      <c r="H21" s="30">
        <v>48</v>
      </c>
      <c r="I21" s="34" t="s">
        <v>18</v>
      </c>
    </row>
    <row r="22" spans="1:9" ht="10.5">
      <c r="A22" s="42" t="s">
        <v>29</v>
      </c>
      <c r="B22" s="25" t="s">
        <v>30</v>
      </c>
      <c r="C22" s="36">
        <f>CEILING(554/'[1]Dollar Rate'!J26,1)</f>
        <v>186</v>
      </c>
      <c r="D22" s="36">
        <f>CEILING(363/'[1]Dollar Rate'!J26,1)</f>
        <v>122</v>
      </c>
      <c r="E22" s="39">
        <f>CEILING(259/'[1]Dollar Rate'!J26,1)</f>
        <v>87</v>
      </c>
      <c r="F22" s="39">
        <f>CEILING(230/'[1]Dollar Rate'!J26,1)</f>
        <v>77</v>
      </c>
      <c r="G22" s="39">
        <f>CEILING(129/'[1]Dollar Rate'!J26,1)</f>
        <v>44</v>
      </c>
      <c r="H22" s="25"/>
      <c r="I22" s="28"/>
    </row>
    <row r="23" spans="1:9" ht="10.5">
      <c r="A23" s="37" t="s">
        <v>78</v>
      </c>
      <c r="B23" s="25" t="s">
        <v>30</v>
      </c>
      <c r="C23" s="36">
        <f>CEILING(630/'[1]Dollar Rate'!J26,1)</f>
        <v>211</v>
      </c>
      <c r="D23" s="36">
        <f>CEILING(439/'[1]Dollar Rate'!J26,1)</f>
        <v>147</v>
      </c>
      <c r="E23" s="39">
        <f>CEILING(403/'[1]Dollar Rate'!J26,1)</f>
        <v>135</v>
      </c>
      <c r="F23" s="39">
        <f>CEILING(302/'[1]Dollar Rate'!J26,1)</f>
        <v>102</v>
      </c>
      <c r="G23" s="39">
        <f>CEILING(151/'[1]Dollar Rate'!J26,1)</f>
        <v>51</v>
      </c>
      <c r="H23" s="25"/>
      <c r="I23" s="28"/>
    </row>
    <row r="24" spans="1:9" ht="10.5">
      <c r="A24" s="29" t="s">
        <v>31</v>
      </c>
      <c r="B24" s="30" t="s">
        <v>32</v>
      </c>
      <c r="C24" s="33">
        <f>CEILING(465/'[1]Dollar Rate'!J26,1)</f>
        <v>156</v>
      </c>
      <c r="D24" s="33">
        <f>CEILING(257/'[1]Dollar Rate'!J26,1)</f>
        <v>86</v>
      </c>
      <c r="E24" s="33">
        <f>CEILING(250/'[1]Dollar Rate'!J26,1)</f>
        <v>84</v>
      </c>
      <c r="F24" s="33">
        <f>CEILING(185/'[1]Dollar Rate'!J26,1)</f>
        <v>62</v>
      </c>
      <c r="G24" s="33">
        <f>CEILING(108/'[1]Dollar Rate'!J26,1)</f>
        <v>37</v>
      </c>
      <c r="H24" s="30">
        <v>96</v>
      </c>
      <c r="I24" s="34" t="s">
        <v>22</v>
      </c>
    </row>
    <row r="25" spans="1:9" ht="10.5">
      <c r="A25" s="38" t="s">
        <v>79</v>
      </c>
      <c r="B25" s="30" t="s">
        <v>32</v>
      </c>
      <c r="C25" s="33">
        <f>CEILING(695/'[1]Dollar Rate'!J26,1)</f>
        <v>233</v>
      </c>
      <c r="D25" s="33">
        <f>CEILING(286/'[1]Dollar Rate'!J26,1)</f>
        <v>96</v>
      </c>
      <c r="E25" s="33">
        <f>CEILING(370/'[1]Dollar Rate'!J26,1)</f>
        <v>124</v>
      </c>
      <c r="F25" s="33">
        <f>CEILING(226/'[1]Dollar Rate'!J26,1)</f>
        <v>76</v>
      </c>
      <c r="G25" s="33">
        <f>CEILING(144/'[1]Dollar Rate'!J26,1)</f>
        <v>49</v>
      </c>
      <c r="H25" s="30">
        <v>96</v>
      </c>
      <c r="I25" s="34" t="s">
        <v>18</v>
      </c>
    </row>
    <row r="26" spans="1:9" ht="10.5">
      <c r="A26" s="24" t="s">
        <v>33</v>
      </c>
      <c r="B26" s="25" t="s">
        <v>32</v>
      </c>
      <c r="C26" s="36">
        <f>CEILING(499/'[1]Dollar Rate'!J26,1)</f>
        <v>167</v>
      </c>
      <c r="D26" s="36">
        <f>CEILING(302/'[1]Dollar Rate'!J26,1)</f>
        <v>102</v>
      </c>
      <c r="E26" s="39">
        <f>CEILING(295/'[1]Dollar Rate'!J26,1)</f>
        <v>99</v>
      </c>
      <c r="F26" s="39">
        <f>CEILING(235/'[1]Dollar Rate'!J26,1)</f>
        <v>79</v>
      </c>
      <c r="G26" s="39">
        <f>CEILING(133/'[1]Dollar Rate'!J26,1)</f>
        <v>45</v>
      </c>
      <c r="H26" s="25">
        <v>96</v>
      </c>
      <c r="I26" s="28" t="s">
        <v>22</v>
      </c>
    </row>
    <row r="27" spans="1:9" ht="10.5">
      <c r="A27" s="40" t="s">
        <v>80</v>
      </c>
      <c r="B27" s="25" t="s">
        <v>32</v>
      </c>
      <c r="C27" s="36">
        <f>CEILING(748/'[1]Dollar Rate'!J26,1)</f>
        <v>251</v>
      </c>
      <c r="D27" s="36">
        <f>CEILING(453/'[1]Dollar Rate'!J26,1)</f>
        <v>152</v>
      </c>
      <c r="E27" s="39">
        <f>CEILING(442/'[1]Dollar Rate'!J26,1)</f>
        <v>148</v>
      </c>
      <c r="F27" s="39">
        <f>CEILING(288/'[1]Dollar Rate'!J26,1)</f>
        <v>97</v>
      </c>
      <c r="G27" s="39">
        <f>CEILING(154/'[1]Dollar Rate'!J26,1)</f>
        <v>52</v>
      </c>
      <c r="H27" s="25">
        <v>96</v>
      </c>
      <c r="I27" s="28" t="s">
        <v>18</v>
      </c>
    </row>
    <row r="28" spans="1:9" ht="10.5">
      <c r="A28" s="29" t="s">
        <v>34</v>
      </c>
      <c r="B28" s="30" t="s">
        <v>32</v>
      </c>
      <c r="C28" s="33">
        <f>CEILING(438/'[1]Dollar Rate'!J26,1)</f>
        <v>147</v>
      </c>
      <c r="D28" s="33">
        <f>CEILING(235/'[1]Dollar Rate'!J26,1)</f>
        <v>79</v>
      </c>
      <c r="E28" s="33">
        <f>CEILING(227/'[1]Dollar Rate'!J26,1)</f>
        <v>76</v>
      </c>
      <c r="F28" s="33">
        <f>CEILING(170/'[1]Dollar Rate'!J26,1)</f>
        <v>57</v>
      </c>
      <c r="G28" s="33">
        <f>CEILING(136/'[1]Dollar Rate'!J26,1)</f>
        <v>46</v>
      </c>
      <c r="H28" s="30">
        <v>96</v>
      </c>
      <c r="I28" s="34" t="s">
        <v>22</v>
      </c>
    </row>
    <row r="29" spans="1:9" ht="10.5">
      <c r="A29" s="38" t="s">
        <v>81</v>
      </c>
      <c r="B29" s="30" t="s">
        <v>32</v>
      </c>
      <c r="C29" s="33">
        <f>CEILING(657/'[1]Dollar Rate'!J26,1)</f>
        <v>220</v>
      </c>
      <c r="D29" s="33">
        <f>CEILING(352/'[1]Dollar Rate'!J26,1)</f>
        <v>118</v>
      </c>
      <c r="E29" s="33">
        <f>CEILING(340/'[1]Dollar Rate'!J26,1)</f>
        <v>114</v>
      </c>
      <c r="F29" s="33">
        <f>CEILING(216/'[1]Dollar Rate'!J26,1)</f>
        <v>73</v>
      </c>
      <c r="G29" s="33">
        <f>CEILING(122/'[1]Dollar Rate'!J26,1)</f>
        <v>41</v>
      </c>
      <c r="H29" s="30">
        <v>96</v>
      </c>
      <c r="I29" s="34" t="s">
        <v>18</v>
      </c>
    </row>
    <row r="30" spans="1:9" ht="10.5">
      <c r="A30" s="24" t="s">
        <v>35</v>
      </c>
      <c r="B30" s="25" t="s">
        <v>32</v>
      </c>
      <c r="C30" s="36">
        <f>CEILING(484/'[1]Dollar Rate'!J26,1)</f>
        <v>162</v>
      </c>
      <c r="D30" s="36">
        <f>CEILING(276/'[1]Dollar Rate'!J26,1)</f>
        <v>93</v>
      </c>
      <c r="E30" s="39">
        <f>CEILING(269/'[1]Dollar Rate'!J26,1)</f>
        <v>90</v>
      </c>
      <c r="F30" s="39">
        <f>CEILING(216/'[1]Dollar Rate'!J26,1)</f>
        <v>73</v>
      </c>
      <c r="G30" s="39">
        <f>CEILING(133/'[1]Dollar Rate'!J26,1)</f>
        <v>45</v>
      </c>
      <c r="H30" s="25">
        <v>96</v>
      </c>
      <c r="I30" s="28" t="s">
        <v>22</v>
      </c>
    </row>
    <row r="31" spans="1:9" ht="10.5">
      <c r="A31" s="43" t="s">
        <v>82</v>
      </c>
      <c r="B31" s="44" t="s">
        <v>32</v>
      </c>
      <c r="C31" s="45">
        <f>CEILING(725/'[1]Dollar Rate'!J26,1)</f>
        <v>243</v>
      </c>
      <c r="D31" s="45">
        <f>CEILING(416/'[1]Dollar Rate'!J26,1)</f>
        <v>140</v>
      </c>
      <c r="E31" s="46">
        <f>CEILING(404/'[1]Dollar Rate'!J26,1)</f>
        <v>136</v>
      </c>
      <c r="F31" s="46">
        <f>CEILING(226/'[1]Dollar Rate'!J26,1)</f>
        <v>76</v>
      </c>
      <c r="G31" s="46">
        <f>CEILING(118/'[1]Dollar Rate'!J26,1)</f>
        <v>40</v>
      </c>
      <c r="H31" s="44">
        <v>96</v>
      </c>
      <c r="I31" s="47" t="s">
        <v>18</v>
      </c>
    </row>
    <row r="32" spans="1:9" ht="11.25" thickBot="1">
      <c r="A32" s="12"/>
      <c r="B32" s="12"/>
      <c r="C32" s="13"/>
      <c r="D32" s="13"/>
      <c r="E32" s="13"/>
      <c r="F32" s="13"/>
      <c r="G32" s="13"/>
      <c r="H32" s="12"/>
      <c r="I32" s="12"/>
    </row>
    <row r="33" spans="1:9" s="17" customFormat="1" ht="13.5" thickTop="1">
      <c r="A33" s="14" t="s">
        <v>36</v>
      </c>
      <c r="B33" s="15"/>
      <c r="C33" s="16"/>
      <c r="D33" s="16"/>
      <c r="E33" s="16"/>
      <c r="F33" s="16"/>
      <c r="G33" s="16"/>
      <c r="H33" s="15"/>
      <c r="I33" s="15"/>
    </row>
    <row r="34" spans="1:9" ht="10.5">
      <c r="A34" s="18" t="s">
        <v>37</v>
      </c>
      <c r="B34" s="19" t="s">
        <v>38</v>
      </c>
      <c r="C34" s="22">
        <f>CEILING(76/'[1]Dollar Rate'!J26,1)</f>
        <v>26</v>
      </c>
      <c r="D34" s="22">
        <f>CEILING(57/'[1]Dollar Rate'!J26,1)</f>
        <v>20</v>
      </c>
      <c r="E34" s="22">
        <f>CEILING(53/'[1]Dollar Rate'!J26,1)</f>
        <v>18</v>
      </c>
      <c r="F34" s="22">
        <f>CEILING(43/'[1]Dollar Rate'!J26,1)</f>
        <v>15</v>
      </c>
      <c r="G34" s="22">
        <f>CEILING(36/'[1]Dollar Rate'!J26,1)</f>
        <v>13</v>
      </c>
      <c r="H34" s="19" t="s">
        <v>108</v>
      </c>
      <c r="I34" s="23" t="s">
        <v>22</v>
      </c>
    </row>
    <row r="35" spans="1:9" ht="10.5">
      <c r="A35" s="38" t="s">
        <v>83</v>
      </c>
      <c r="B35" s="30" t="s">
        <v>38</v>
      </c>
      <c r="C35" s="33">
        <f>CEILING(170/'[1]Dollar Rate'!J26,1)</f>
        <v>57</v>
      </c>
      <c r="D35" s="33">
        <f>CEILING(99/'[1]Dollar Rate'!J26,1)</f>
        <v>34</v>
      </c>
      <c r="E35" s="33">
        <f>CEILING(95/'[1]Dollar Rate'!J26,1)</f>
        <v>32</v>
      </c>
      <c r="F35" s="33">
        <f>CEILING(86/'[1]Dollar Rate'!J26,1)</f>
        <v>29</v>
      </c>
      <c r="G35" s="33">
        <f>CEILING(65/'[1]Dollar Rate'!J26,1)</f>
        <v>22</v>
      </c>
      <c r="H35" s="30" t="s">
        <v>108</v>
      </c>
      <c r="I35" s="34" t="s">
        <v>18</v>
      </c>
    </row>
    <row r="36" spans="1:9" ht="10.5">
      <c r="A36" s="24" t="s">
        <v>39</v>
      </c>
      <c r="B36" s="25" t="s">
        <v>40</v>
      </c>
      <c r="C36" s="36">
        <f>CEILING(53/'[1]Dollar Rate'!J26,1)</f>
        <v>18</v>
      </c>
      <c r="D36" s="36">
        <f>CEILING(42/'[1]Dollar Rate'!J26,1)</f>
        <v>15</v>
      </c>
      <c r="E36" s="39">
        <f>CEILING(34/'[1]Dollar Rate'!J26,1)</f>
        <v>12</v>
      </c>
      <c r="F36" s="39">
        <f>CEILING(28/'[1]Dollar Rate'!J26,1)</f>
        <v>10</v>
      </c>
      <c r="G36" s="39">
        <f>CEILING(25/'[1]Dollar Rate'!J26,1)</f>
        <v>9</v>
      </c>
      <c r="H36" s="25" t="s">
        <v>108</v>
      </c>
      <c r="I36" s="28" t="s">
        <v>22</v>
      </c>
    </row>
    <row r="37" spans="1:9" ht="10.5">
      <c r="A37" s="40" t="s">
        <v>84</v>
      </c>
      <c r="B37" s="25" t="s">
        <v>40</v>
      </c>
      <c r="C37" s="36">
        <f>CEILING(80/'[1]Dollar Rate'!J26,1)</f>
        <v>27</v>
      </c>
      <c r="D37" s="36">
        <f>CEILING(65/'[1]Dollar Rate'!J26,1)</f>
        <v>22</v>
      </c>
      <c r="E37" s="39">
        <f>CEILING(64/'[1]Dollar Rate'!J26,1)</f>
        <v>22</v>
      </c>
      <c r="F37" s="39">
        <f>CEILING(61/'[1]Dollar Rate'!J26,1)</f>
        <v>21</v>
      </c>
      <c r="G37" s="39">
        <f>CEILING(53/'[1]Dollar Rate'!J26,1)</f>
        <v>18</v>
      </c>
      <c r="H37" s="25" t="s">
        <v>108</v>
      </c>
      <c r="I37" s="28" t="s">
        <v>18</v>
      </c>
    </row>
    <row r="38" spans="1:9" ht="10.5">
      <c r="A38" s="29" t="s">
        <v>41</v>
      </c>
      <c r="B38" s="30" t="s">
        <v>42</v>
      </c>
      <c r="C38" s="33">
        <f>CEILING(76/'[1]Dollar Rate'!J26,1)</f>
        <v>26</v>
      </c>
      <c r="D38" s="33">
        <f>CEILING(57/'[1]Dollar Rate'!J26,1)</f>
        <v>20</v>
      </c>
      <c r="E38" s="33">
        <f>CEILING(53/'[1]Dollar Rate'!J26,1)</f>
        <v>18</v>
      </c>
      <c r="F38" s="33">
        <f>CEILING(43/'[1]Dollar Rate'!J26,1)</f>
        <v>15</v>
      </c>
      <c r="G38" s="33">
        <f>CEILING(36/'[1]Dollar Rate'!J26,1)</f>
        <v>13</v>
      </c>
      <c r="H38" s="30" t="s">
        <v>108</v>
      </c>
      <c r="I38" s="34" t="s">
        <v>22</v>
      </c>
    </row>
    <row r="39" spans="1:9" ht="10.5">
      <c r="A39" s="38" t="s">
        <v>85</v>
      </c>
      <c r="B39" s="30" t="s">
        <v>42</v>
      </c>
      <c r="C39" s="33">
        <f>CEILING(170/'[1]Dollar Rate'!J26,1)</f>
        <v>57</v>
      </c>
      <c r="D39" s="33">
        <f>CEILING(99/'[1]Dollar Rate'!J26,1)</f>
        <v>34</v>
      </c>
      <c r="E39" s="33">
        <f>CEILING(95/'[1]Dollar Rate'!J26,1)</f>
        <v>32</v>
      </c>
      <c r="F39" s="33">
        <f>CEILING(86/'[1]Dollar Rate'!J26,1)</f>
        <v>29</v>
      </c>
      <c r="G39" s="33">
        <f>CEILING(65/'[1]Dollar Rate'!J26,1)</f>
        <v>22</v>
      </c>
      <c r="H39" s="30" t="s">
        <v>108</v>
      </c>
      <c r="I39" s="34" t="s">
        <v>18</v>
      </c>
    </row>
    <row r="40" spans="1:9" ht="10.5">
      <c r="A40" s="24" t="s">
        <v>43</v>
      </c>
      <c r="B40" s="25" t="s">
        <v>16</v>
      </c>
      <c r="C40" s="36">
        <f>CEILING(114/'[1]Dollar Rate'!J26,1)</f>
        <v>39</v>
      </c>
      <c r="D40" s="36">
        <f>CEILING(68/'[1]Dollar Rate'!J26,1)</f>
        <v>23</v>
      </c>
      <c r="E40" s="39">
        <f>CEILING(61/'[1]Dollar Rate'!J26,1)</f>
        <v>21</v>
      </c>
      <c r="F40" s="39">
        <f>CEILING(53/'[1]Dollar Rate'!J26,1)</f>
        <v>18</v>
      </c>
      <c r="G40" s="39">
        <f>CEILING(46/'[1]Dollar Rate'!J26,1)</f>
        <v>16</v>
      </c>
      <c r="H40" s="25" t="s">
        <v>108</v>
      </c>
      <c r="I40" s="28" t="s">
        <v>22</v>
      </c>
    </row>
    <row r="41" spans="1:9" ht="10.5">
      <c r="A41" s="40" t="s">
        <v>86</v>
      </c>
      <c r="B41" s="25" t="s">
        <v>16</v>
      </c>
      <c r="C41" s="36">
        <f>CEILING(170/'[1]Dollar Rate'!J26,1)</f>
        <v>57</v>
      </c>
      <c r="D41" s="36">
        <f>CEILING(99/'[1]Dollar Rate'!J26,1)</f>
        <v>34</v>
      </c>
      <c r="E41" s="39">
        <f>CEILING(91/'[1]Dollar Rate'!J26,1)</f>
        <v>31</v>
      </c>
      <c r="F41" s="39">
        <f>CEILING(82/'[1]Dollar Rate'!J26,1)</f>
        <v>28</v>
      </c>
      <c r="G41" s="39">
        <f>CEILING(64/'[1]Dollar Rate'!J26,1)</f>
        <v>22</v>
      </c>
      <c r="H41" s="25" t="s">
        <v>108</v>
      </c>
      <c r="I41" s="28" t="s">
        <v>18</v>
      </c>
    </row>
    <row r="42" spans="1:9" ht="10.5">
      <c r="A42" s="29" t="s">
        <v>44</v>
      </c>
      <c r="B42" s="30" t="s">
        <v>38</v>
      </c>
      <c r="C42" s="33">
        <f>CEILING(95/'[1]Dollar Rate'!J26,1)</f>
        <v>32</v>
      </c>
      <c r="D42" s="33">
        <f>CEILING(61/'[1]Dollar Rate'!J26,1)</f>
        <v>21</v>
      </c>
      <c r="E42" s="33">
        <f>CEILING(57/'[1]Dollar Rate'!J26,1)</f>
        <v>20</v>
      </c>
      <c r="F42" s="33">
        <f>CEILING(50/'[1]Dollar Rate'!J26,1)</f>
        <v>17</v>
      </c>
      <c r="G42" s="33">
        <f>CEILING(43/'[1]Dollar Rate'!J26,1)</f>
        <v>15</v>
      </c>
      <c r="H42" s="30" t="s">
        <v>108</v>
      </c>
      <c r="I42" s="34" t="s">
        <v>22</v>
      </c>
    </row>
    <row r="43" spans="1:9" ht="10.5">
      <c r="A43" s="38" t="s">
        <v>87</v>
      </c>
      <c r="B43" s="30" t="s">
        <v>38</v>
      </c>
      <c r="C43" s="33">
        <f>CEILING(140/'[1]Dollar Rate'!J26,1)</f>
        <v>47</v>
      </c>
      <c r="D43" s="33">
        <f>CEILING(91/'[1]Dollar Rate'!J26,1)</f>
        <v>31</v>
      </c>
      <c r="E43" s="33">
        <f>CEILING(87/'[1]Dollar Rate'!J26,1)</f>
        <v>30</v>
      </c>
      <c r="F43" s="33">
        <f>CEILING(75/'[1]Dollar Rate'!J26,1)</f>
        <v>26</v>
      </c>
      <c r="G43" s="33">
        <f>CEILING(61/'[1]Dollar Rate'!J26,1)</f>
        <v>21</v>
      </c>
      <c r="H43" s="30" t="s">
        <v>108</v>
      </c>
      <c r="I43" s="34" t="s">
        <v>18</v>
      </c>
    </row>
    <row r="44" spans="1:9" ht="10.5">
      <c r="A44" s="24" t="s">
        <v>45</v>
      </c>
      <c r="B44" s="25" t="s">
        <v>42</v>
      </c>
      <c r="C44" s="36">
        <f>CEILING(140/'[1]Dollar Rate'!J26,1)</f>
        <v>47</v>
      </c>
      <c r="D44" s="36">
        <f>CEILING(80/'[1]Dollar Rate'!J26,1)</f>
        <v>27</v>
      </c>
      <c r="E44" s="39">
        <f>CEILING(72/'[1]Dollar Rate'!J26,1)</f>
        <v>25</v>
      </c>
      <c r="F44" s="39">
        <f>CEILING(53/'[1]Dollar Rate'!J26,1)</f>
        <v>18</v>
      </c>
      <c r="G44" s="39">
        <f>CEILING(46/'[1]Dollar Rate'!J26,1)</f>
        <v>16</v>
      </c>
      <c r="H44" s="25" t="s">
        <v>108</v>
      </c>
      <c r="I44" s="28" t="s">
        <v>22</v>
      </c>
    </row>
    <row r="45" spans="1:9" ht="10.5">
      <c r="A45" s="43" t="s">
        <v>88</v>
      </c>
      <c r="B45" s="44" t="s">
        <v>42</v>
      </c>
      <c r="C45" s="45">
        <f>CEILING(212/'[1]Dollar Rate'!J26,1)</f>
        <v>71</v>
      </c>
      <c r="D45" s="45">
        <f>CEILING(121/'[1]Dollar Rate'!J26,1)</f>
        <v>41</v>
      </c>
      <c r="E45" s="46">
        <f>CEILING(110/'[1]Dollar Rate'!J26,1)</f>
        <v>37</v>
      </c>
      <c r="F45" s="46">
        <f>CEILING(97/'[1]Dollar Rate'!J26,1)</f>
        <v>33</v>
      </c>
      <c r="G45" s="46">
        <f>CEILING(79/'[1]Dollar Rate'!J26,1)</f>
        <v>27</v>
      </c>
      <c r="H45" s="44" t="s">
        <v>108</v>
      </c>
      <c r="I45" s="47" t="s">
        <v>18</v>
      </c>
    </row>
    <row r="46" spans="2:9" ht="11.25" thickBot="1">
      <c r="B46" s="12"/>
      <c r="C46" s="13"/>
      <c r="D46" s="13"/>
      <c r="E46" s="13"/>
      <c r="F46" s="13"/>
      <c r="G46" s="13"/>
      <c r="H46" s="12"/>
      <c r="I46" s="12"/>
    </row>
    <row r="47" spans="1:9" s="17" customFormat="1" ht="13.5" thickTop="1">
      <c r="A47" s="48" t="s">
        <v>46</v>
      </c>
      <c r="B47" s="15"/>
      <c r="C47" s="16"/>
      <c r="D47" s="16"/>
      <c r="E47" s="16"/>
      <c r="F47" s="16"/>
      <c r="G47" s="16"/>
      <c r="H47" s="15"/>
      <c r="I47" s="15"/>
    </row>
    <row r="48" spans="1:9" ht="10.5">
      <c r="A48" s="49" t="s">
        <v>47</v>
      </c>
      <c r="B48" s="19" t="s">
        <v>48</v>
      </c>
      <c r="C48" s="22">
        <f>CEILING(84/'[1]Dollar Rate'!J26,1)</f>
        <v>29</v>
      </c>
      <c r="D48" s="22">
        <f>CEILING(57/'[1]Dollar Rate'!J26,1)</f>
        <v>20</v>
      </c>
      <c r="E48" s="22">
        <f>CEILING(50/'[1]Dollar Rate'!J26,1)</f>
        <v>17</v>
      </c>
      <c r="F48" s="22">
        <f>CEILING(43/'[1]Dollar Rate'!J26,1)</f>
        <v>15</v>
      </c>
      <c r="G48" s="22">
        <f>CEILING(36/'[1]Dollar Rate'!J26,1)</f>
        <v>13</v>
      </c>
      <c r="H48" s="19" t="s">
        <v>109</v>
      </c>
      <c r="I48" s="23" t="s">
        <v>22</v>
      </c>
    </row>
    <row r="49" spans="1:9" ht="10.5">
      <c r="A49" s="38" t="s">
        <v>89</v>
      </c>
      <c r="B49" s="30" t="s">
        <v>48</v>
      </c>
      <c r="C49" s="33">
        <f>CEILING(151/'[1]Dollar Rate'!J26,1)</f>
        <v>51</v>
      </c>
      <c r="D49" s="33">
        <f>CEILING(91/'[1]Dollar Rate'!J26,1)</f>
        <v>31</v>
      </c>
      <c r="E49" s="33">
        <f>CEILING(76/'[1]Dollar Rate'!J26,1)</f>
        <v>26</v>
      </c>
      <c r="F49" s="33">
        <f>CEILING(69/'[1]Dollar Rate'!J26,1)</f>
        <v>24</v>
      </c>
      <c r="G49" s="33">
        <f>CEILING(54/'[1]Dollar Rate'!J26,1)</f>
        <v>19</v>
      </c>
      <c r="H49" s="30" t="s">
        <v>109</v>
      </c>
      <c r="I49" s="34" t="s">
        <v>18</v>
      </c>
    </row>
    <row r="50" spans="1:9" ht="10.5">
      <c r="A50" s="24" t="s">
        <v>49</v>
      </c>
      <c r="B50" s="25" t="s">
        <v>16</v>
      </c>
      <c r="C50" s="36">
        <f>CEILING(95/'[1]Dollar Rate'!J26,1)</f>
        <v>32</v>
      </c>
      <c r="D50" s="36">
        <f>CEILING(65/'[1]Dollar Rate'!J26,1)</f>
        <v>22</v>
      </c>
      <c r="E50" s="39">
        <f>CEILING(57/'[1]Dollar Rate'!J26,1)</f>
        <v>20</v>
      </c>
      <c r="F50" s="39">
        <f>CEILING(45/'[1]Dollar Rate'!J26,1)</f>
        <v>16</v>
      </c>
      <c r="G50" s="39">
        <f>CEILING(43/'[1]Dollar Rate'!J26,1)</f>
        <v>15</v>
      </c>
      <c r="H50" s="50" t="s">
        <v>108</v>
      </c>
      <c r="I50" s="28" t="s">
        <v>22</v>
      </c>
    </row>
    <row r="51" spans="1:9" ht="10.5">
      <c r="A51" s="40" t="s">
        <v>90</v>
      </c>
      <c r="B51" s="25" t="s">
        <v>16</v>
      </c>
      <c r="C51" s="36">
        <f>CEILING(163/'[1]Dollar Rate'!J26,1)</f>
        <v>55</v>
      </c>
      <c r="D51" s="36">
        <f>CEILING(121/'[1]Dollar Rate'!J26,1)</f>
        <v>41</v>
      </c>
      <c r="E51" s="39">
        <f>CEILING(110/'[1]Dollar Rate'!J26,1)</f>
        <v>37</v>
      </c>
      <c r="F51" s="39">
        <f>CEILING(90/'[1]Dollar Rate'!J26,1)</f>
        <v>31</v>
      </c>
      <c r="G51" s="39">
        <f>CEILING(72/'[1]Dollar Rate'!J26,1)</f>
        <v>25</v>
      </c>
      <c r="H51" s="50" t="s">
        <v>108</v>
      </c>
      <c r="I51" s="28" t="s">
        <v>18</v>
      </c>
    </row>
    <row r="52" spans="1:9" ht="10.5">
      <c r="A52" s="29" t="s">
        <v>50</v>
      </c>
      <c r="B52" s="30" t="s">
        <v>51</v>
      </c>
      <c r="C52" s="33">
        <f>CEILING(84/'[1]Dollar Rate'!J26,1)</f>
        <v>29</v>
      </c>
      <c r="D52" s="33">
        <f>CEILING(57/'[1]Dollar Rate'!J26,1)</f>
        <v>20</v>
      </c>
      <c r="E52" s="33">
        <f>CEILING(50/'[1]Dollar Rate'!J26,1)</f>
        <v>17</v>
      </c>
      <c r="F52" s="33">
        <f>CEILING(43/'[1]Dollar Rate'!J26,1)</f>
        <v>15</v>
      </c>
      <c r="G52" s="33">
        <f>CEILING(36/'[1]Dollar Rate'!J26,1)</f>
        <v>13</v>
      </c>
      <c r="H52" s="30" t="s">
        <v>109</v>
      </c>
      <c r="I52" s="34" t="s">
        <v>22</v>
      </c>
    </row>
    <row r="53" spans="1:9" ht="10.5">
      <c r="A53" s="38" t="s">
        <v>91</v>
      </c>
      <c r="B53" s="30" t="s">
        <v>51</v>
      </c>
      <c r="C53" s="33">
        <f>CEILING(151/'[1]Dollar Rate'!J26,1)</f>
        <v>51</v>
      </c>
      <c r="D53" s="33">
        <f>CEILING(91/'[1]Dollar Rate'!J26,1)</f>
        <v>31</v>
      </c>
      <c r="E53" s="33">
        <f>CEILING(76/'[1]Dollar Rate'!J26,1)</f>
        <v>26</v>
      </c>
      <c r="F53" s="33">
        <f>CEILING(69/'[1]Dollar Rate'!J26,1)</f>
        <v>24</v>
      </c>
      <c r="G53" s="33">
        <f>CEILING(54/'[1]Dollar Rate'!J26,1)</f>
        <v>19</v>
      </c>
      <c r="H53" s="30" t="s">
        <v>109</v>
      </c>
      <c r="I53" s="34" t="s">
        <v>18</v>
      </c>
    </row>
    <row r="54" spans="1:9" ht="10.5">
      <c r="A54" s="24" t="s">
        <v>52</v>
      </c>
      <c r="B54" s="25" t="s">
        <v>16</v>
      </c>
      <c r="C54" s="36">
        <f>CEILING(84/'[1]Dollar Rate'!J26,1)</f>
        <v>29</v>
      </c>
      <c r="D54" s="36">
        <f>CEILING(57/'[1]Dollar Rate'!J26,1)</f>
        <v>20</v>
      </c>
      <c r="E54" s="39">
        <f>CEILING(50/'[1]Dollar Rate'!J26,1)</f>
        <v>17</v>
      </c>
      <c r="F54" s="39">
        <f>CEILING(45/'[1]Dollar Rate'!J26,1)</f>
        <v>16</v>
      </c>
      <c r="G54" s="39">
        <f>CEILING(43/'[1]Dollar Rate'!J26,1)</f>
        <v>15</v>
      </c>
      <c r="H54" s="50" t="s">
        <v>108</v>
      </c>
      <c r="I54" s="28" t="s">
        <v>22</v>
      </c>
    </row>
    <row r="55" spans="1:9" ht="10.5">
      <c r="A55" s="43" t="s">
        <v>92</v>
      </c>
      <c r="B55" s="44" t="s">
        <v>16</v>
      </c>
      <c r="C55" s="45">
        <f>CEILING(163/'[1]Dollar Rate'!J26,1)</f>
        <v>55</v>
      </c>
      <c r="D55" s="45">
        <f>CEILING(121/'[1]Dollar Rate'!J26,1)</f>
        <v>41</v>
      </c>
      <c r="E55" s="46">
        <f>CEILING(110/'[1]Dollar Rate'!J26,1)</f>
        <v>37</v>
      </c>
      <c r="F55" s="46">
        <f>CEILING(90/'[1]Dollar Rate'!J26,1)</f>
        <v>31</v>
      </c>
      <c r="G55" s="46">
        <f>CEILING(72/'[1]Dollar Rate'!J26,1)</f>
        <v>25</v>
      </c>
      <c r="H55" s="51" t="s">
        <v>108</v>
      </c>
      <c r="I55" s="28" t="s">
        <v>18</v>
      </c>
    </row>
    <row r="56" spans="2:9" ht="11.25" thickBot="1">
      <c r="B56" s="12"/>
      <c r="C56" s="13"/>
      <c r="D56" s="13"/>
      <c r="E56" s="13"/>
      <c r="F56" s="13"/>
      <c r="G56" s="13"/>
      <c r="H56" s="12"/>
      <c r="I56" s="12"/>
    </row>
    <row r="57" spans="1:9" s="17" customFormat="1" ht="13.5" thickTop="1">
      <c r="A57" s="48" t="s">
        <v>53</v>
      </c>
      <c r="B57" s="15"/>
      <c r="C57" s="16"/>
      <c r="D57" s="16"/>
      <c r="E57" s="16"/>
      <c r="F57" s="16"/>
      <c r="G57" s="16"/>
      <c r="H57" s="15"/>
      <c r="I57" s="15"/>
    </row>
    <row r="58" spans="1:9" ht="10.5">
      <c r="A58" s="49" t="s">
        <v>54</v>
      </c>
      <c r="B58" s="19" t="s">
        <v>55</v>
      </c>
      <c r="C58" s="22">
        <f>CEILING(76/'[1]Dollar Rate'!J26,1)</f>
        <v>26</v>
      </c>
      <c r="D58" s="22">
        <f>CEILING(57/'[1]Dollar Rate'!J26,1)</f>
        <v>20</v>
      </c>
      <c r="E58" s="22">
        <f>CEILING(46/'[1]Dollar Rate'!J26,1)</f>
        <v>16</v>
      </c>
      <c r="F58" s="22">
        <f>CEILING(38/'[1]Dollar Rate'!J26,1)</f>
        <v>13</v>
      </c>
      <c r="G58" s="22">
        <f>CEILING(32/'[1]Dollar Rate'!J26,1)</f>
        <v>11</v>
      </c>
      <c r="H58" s="19" t="s">
        <v>108</v>
      </c>
      <c r="I58" s="23" t="s">
        <v>22</v>
      </c>
    </row>
    <row r="59" spans="1:9" ht="10.5">
      <c r="A59" s="38" t="s">
        <v>93</v>
      </c>
      <c r="B59" s="30" t="s">
        <v>55</v>
      </c>
      <c r="C59" s="33">
        <f>CEILING(133/'[1]Dollar Rate'!J26,1)</f>
        <v>45</v>
      </c>
      <c r="D59" s="33">
        <f>CEILING(76/'[1]Dollar Rate'!J26,1)</f>
        <v>26</v>
      </c>
      <c r="E59" s="33">
        <f>CEILING(72/'[1]Dollar Rate'!J26,1)</f>
        <v>25</v>
      </c>
      <c r="F59" s="33">
        <f>CEILING(64/'[1]Dollar Rate'!J26,1)</f>
        <v>22</v>
      </c>
      <c r="G59" s="33">
        <f>CEILING(54/'[1]Dollar Rate'!J26,1)</f>
        <v>19</v>
      </c>
      <c r="H59" s="30" t="s">
        <v>108</v>
      </c>
      <c r="I59" s="34" t="s">
        <v>18</v>
      </c>
    </row>
    <row r="60" spans="1:9" ht="10.5">
      <c r="A60" s="24" t="s">
        <v>56</v>
      </c>
      <c r="B60" s="25" t="s">
        <v>57</v>
      </c>
      <c r="C60" s="36">
        <f>CEILING(204/'[1]Dollar Rate'!J26,1)</f>
        <v>69</v>
      </c>
      <c r="D60" s="36">
        <f>CEILING(114/'[1]Dollar Rate'!J26,1)</f>
        <v>39</v>
      </c>
      <c r="E60" s="39">
        <f>CEILING(106/'[1]Dollar Rate'!J26,1)</f>
        <v>36</v>
      </c>
      <c r="F60" s="39">
        <f>CEILING(84/'[1]Dollar Rate'!J26,1)</f>
        <v>29</v>
      </c>
      <c r="G60" s="39">
        <f>CEILING(60/'[1]Dollar Rate'!J26,1)</f>
        <v>21</v>
      </c>
      <c r="H60" s="50" t="s">
        <v>108</v>
      </c>
      <c r="I60" s="28" t="s">
        <v>22</v>
      </c>
    </row>
    <row r="61" spans="1:9" ht="10.5">
      <c r="A61" s="43" t="s">
        <v>94</v>
      </c>
      <c r="B61" s="44" t="s">
        <v>57</v>
      </c>
      <c r="C61" s="45">
        <f>CEILING(265/'[1]Dollar Rate'!J26,1)</f>
        <v>89</v>
      </c>
      <c r="D61" s="45">
        <f>CEILING(208/'[1]Dollar Rate'!J26,1)</f>
        <v>70</v>
      </c>
      <c r="E61" s="46">
        <f>CEILING(151/'[1]Dollar Rate'!J26,1)</f>
        <v>51</v>
      </c>
      <c r="F61" s="46">
        <f>CEILING(122/'[1]Dollar Rate'!J26,1)</f>
        <v>41</v>
      </c>
      <c r="G61" s="46">
        <f>CEILING(79/'[1]Dollar Rate'!J26,1)</f>
        <v>27</v>
      </c>
      <c r="H61" s="51" t="s">
        <v>108</v>
      </c>
      <c r="I61" s="28" t="s">
        <v>18</v>
      </c>
    </row>
    <row r="62" spans="1:9" ht="11.25" customHeight="1" thickBot="1">
      <c r="A62" s="52"/>
      <c r="B62" s="53"/>
      <c r="C62" s="54"/>
      <c r="D62" s="54"/>
      <c r="E62" s="54"/>
      <c r="F62" s="54"/>
      <c r="G62" s="54"/>
      <c r="H62" s="53"/>
      <c r="I62" s="53"/>
    </row>
    <row r="63" spans="1:9" s="17" customFormat="1" ht="13.5" thickTop="1">
      <c r="A63" s="48" t="s">
        <v>58</v>
      </c>
      <c r="B63" s="15"/>
      <c r="C63" s="16"/>
      <c r="D63" s="16"/>
      <c r="E63" s="16"/>
      <c r="F63" s="16"/>
      <c r="G63" s="16"/>
      <c r="H63" s="15"/>
      <c r="I63" s="15"/>
    </row>
    <row r="64" spans="1:9" ht="10.5">
      <c r="A64" s="49" t="s">
        <v>59</v>
      </c>
      <c r="B64" s="19" t="s">
        <v>40</v>
      </c>
      <c r="C64" s="22">
        <f>CEILING(72/'[1]Dollar Rate'!J26,1)</f>
        <v>25</v>
      </c>
      <c r="D64" s="22">
        <f>CEILING(57/'[1]Dollar Rate'!J26,1)</f>
        <v>20</v>
      </c>
      <c r="E64" s="22">
        <f>CEILING(46/'[1]Dollar Rate'!J26,1)</f>
        <v>16</v>
      </c>
      <c r="F64" s="22">
        <f>CEILING(34/'[1]Dollar Rate'!J26,1)</f>
        <v>12</v>
      </c>
      <c r="G64" s="22">
        <f>CEILING(32/'[1]Dollar Rate'!J26,1)</f>
        <v>11</v>
      </c>
      <c r="H64" s="19" t="s">
        <v>108</v>
      </c>
      <c r="I64" s="23" t="s">
        <v>22</v>
      </c>
    </row>
    <row r="65" spans="1:9" ht="10.5">
      <c r="A65" s="38" t="s">
        <v>95</v>
      </c>
      <c r="B65" s="30" t="s">
        <v>40</v>
      </c>
      <c r="C65" s="33">
        <f>CEILING(144/'[1]Dollar Rate'!J26,1)</f>
        <v>49</v>
      </c>
      <c r="D65" s="33">
        <f>CEILING(114/'[1]Dollar Rate'!J26,1)</f>
        <v>39</v>
      </c>
      <c r="E65" s="33">
        <f>CEILING(91/'[1]Dollar Rate'!J26,1)</f>
        <v>31</v>
      </c>
      <c r="F65" s="33">
        <f>CEILING(72/'[1]Dollar Rate'!J26,1)</f>
        <v>25</v>
      </c>
      <c r="G65" s="33">
        <f>CEILING(64/'[1]Dollar Rate'!J26,1)</f>
        <v>22</v>
      </c>
      <c r="H65" s="30" t="s">
        <v>108</v>
      </c>
      <c r="I65" s="34" t="s">
        <v>18</v>
      </c>
    </row>
    <row r="66" spans="1:9" ht="10.5">
      <c r="A66" s="40" t="s">
        <v>96</v>
      </c>
      <c r="B66" s="25" t="s">
        <v>42</v>
      </c>
      <c r="C66" s="36">
        <f>CEILING(133/'[1]Dollar Rate'!J26,1)</f>
        <v>45</v>
      </c>
      <c r="D66" s="36">
        <f>CEILING(76/'[1]Dollar Rate'!J26,1)</f>
        <v>26</v>
      </c>
      <c r="E66" s="39">
        <f>CEILING(68/'[1]Dollar Rate'!J26,1)</f>
        <v>23</v>
      </c>
      <c r="F66" s="39">
        <f>CEILING(57/'[1]Dollar Rate'!J26,1)</f>
        <v>20</v>
      </c>
      <c r="G66" s="39">
        <f>CEILING(46/'[1]Dollar Rate'!J26,1)</f>
        <v>16</v>
      </c>
      <c r="H66" s="50" t="s">
        <v>108</v>
      </c>
      <c r="I66" s="28" t="s">
        <v>22</v>
      </c>
    </row>
    <row r="67" spans="1:9" ht="10.5">
      <c r="A67" s="40" t="s">
        <v>97</v>
      </c>
      <c r="B67" s="25" t="s">
        <v>42</v>
      </c>
      <c r="C67" s="36">
        <f>CEILING(265/'[1]Dollar Rate'!J26,1)</f>
        <v>89</v>
      </c>
      <c r="D67" s="36">
        <f>CEILING(151/'[1]Dollar Rate'!J26,1)</f>
        <v>51</v>
      </c>
      <c r="E67" s="39">
        <f>CEILING(136/'[1]Dollar Rate'!J26,1)</f>
        <v>46</v>
      </c>
      <c r="F67" s="39">
        <f>CEILING(115/'[1]Dollar Rate'!J26,1)</f>
        <v>39</v>
      </c>
      <c r="G67" s="39">
        <f>CEILING(93/'[1]Dollar Rate'!J26,1)</f>
        <v>32</v>
      </c>
      <c r="H67" s="50" t="s">
        <v>108</v>
      </c>
      <c r="I67" s="28" t="s">
        <v>18</v>
      </c>
    </row>
    <row r="68" spans="1:9" ht="10.5">
      <c r="A68" s="38" t="s">
        <v>98</v>
      </c>
      <c r="B68" s="30" t="s">
        <v>38</v>
      </c>
      <c r="C68" s="33">
        <f>CEILING(87/'[1]Dollar Rate'!J26,1)</f>
        <v>30</v>
      </c>
      <c r="D68" s="33">
        <f>CEILING(46/'[1]Dollar Rate'!J26,1)</f>
        <v>16</v>
      </c>
      <c r="E68" s="33">
        <f>CEILING(47/'[1]Dollar Rate'!J26,1)</f>
        <v>16</v>
      </c>
      <c r="F68" s="33">
        <f>CEILING(34/'[1]Dollar Rate'!J26,1)</f>
        <v>12</v>
      </c>
      <c r="G68" s="33">
        <f>CEILING(28/'[1]Dollar Rate'!J26,1)</f>
        <v>10</v>
      </c>
      <c r="H68" s="30" t="s">
        <v>108</v>
      </c>
      <c r="I68" s="34" t="s">
        <v>22</v>
      </c>
    </row>
    <row r="69" spans="1:9" ht="10.5">
      <c r="A69" s="38" t="s">
        <v>99</v>
      </c>
      <c r="B69" s="30" t="s">
        <v>38</v>
      </c>
      <c r="C69" s="33">
        <f>CEILING(174/'[1]Dollar Rate'!J26,1)</f>
        <v>59</v>
      </c>
      <c r="D69" s="33">
        <f>CEILING(91/'[1]Dollar Rate'!J26,1)</f>
        <v>31</v>
      </c>
      <c r="E69" s="33">
        <f>CEILING(91/'[1]Dollar Rate'!J26,1)</f>
        <v>31</v>
      </c>
      <c r="F69" s="33">
        <f>CEILING(72/'[1]Dollar Rate'!J26,1)</f>
        <v>25</v>
      </c>
      <c r="G69" s="33">
        <f>CEILING(57/'[1]Dollar Rate'!J26,1)</f>
        <v>20</v>
      </c>
      <c r="H69" s="30" t="s">
        <v>108</v>
      </c>
      <c r="I69" s="34" t="s">
        <v>18</v>
      </c>
    </row>
    <row r="70" spans="1:9" ht="10.5">
      <c r="A70" s="40" t="s">
        <v>100</v>
      </c>
      <c r="B70" s="25" t="s">
        <v>60</v>
      </c>
      <c r="C70" s="36">
        <f>CEILING(178/'[1]Dollar Rate'!J26,1)</f>
        <v>60</v>
      </c>
      <c r="D70" s="36">
        <f>CEILING(95/'[1]Dollar Rate'!J26,1)</f>
        <v>32</v>
      </c>
      <c r="E70" s="39">
        <f>CEILING(82/'[1]Dollar Rate'!J26,1)</f>
        <v>28</v>
      </c>
      <c r="F70" s="39">
        <f>CEILING(65/'[1]Dollar Rate'!J26,1)</f>
        <v>22</v>
      </c>
      <c r="G70" s="39">
        <f>CEILING(54/'[1]Dollar Rate'!J26,1)</f>
        <v>19</v>
      </c>
      <c r="H70" s="50" t="s">
        <v>108</v>
      </c>
      <c r="I70" s="28" t="s">
        <v>22</v>
      </c>
    </row>
    <row r="71" spans="1:9" ht="10.5">
      <c r="A71" s="40" t="s">
        <v>101</v>
      </c>
      <c r="B71" s="25" t="s">
        <v>60</v>
      </c>
      <c r="C71" s="36">
        <f>CEILING(255/'[1]Dollar Rate'!J26,1)</f>
        <v>86</v>
      </c>
      <c r="D71" s="36">
        <f>CEILING(189/'[1]Dollar Rate'!J26,1)</f>
        <v>64</v>
      </c>
      <c r="E71" s="39">
        <f>CEILING(165/'[1]Dollar Rate'!J26,1)</f>
        <v>56</v>
      </c>
      <c r="F71" s="39">
        <f>CEILING(136/'[1]Dollar Rate'!J26,1)</f>
        <v>46</v>
      </c>
      <c r="G71" s="39">
        <f>CEILING(108/'[1]Dollar Rate'!J26,1)</f>
        <v>37</v>
      </c>
      <c r="H71" s="50" t="s">
        <v>108</v>
      </c>
      <c r="I71" s="28" t="s">
        <v>18</v>
      </c>
    </row>
    <row r="72" spans="1:9" ht="10.5">
      <c r="A72" s="38" t="s">
        <v>102</v>
      </c>
      <c r="B72" s="30" t="s">
        <v>16</v>
      </c>
      <c r="C72" s="33">
        <f>CEILING(114/'[1]Dollar Rate'!J26,1)</f>
        <v>39</v>
      </c>
      <c r="D72" s="33">
        <f>CEILING(68/'[1]Dollar Rate'!J26,1)</f>
        <v>23</v>
      </c>
      <c r="E72" s="33">
        <f>CEILING(61/'[1]Dollar Rate'!J26,1)</f>
        <v>21</v>
      </c>
      <c r="F72" s="33">
        <f>CEILING(57/'[1]Dollar Rate'!J26,1)</f>
        <v>20</v>
      </c>
      <c r="G72" s="33">
        <f>CEILING(46/'[1]Dollar Rate'!J26,1)</f>
        <v>16</v>
      </c>
      <c r="H72" s="30" t="s">
        <v>108</v>
      </c>
      <c r="I72" s="34" t="s">
        <v>22</v>
      </c>
    </row>
    <row r="73" spans="1:9" ht="10.5">
      <c r="A73" s="55" t="s">
        <v>103</v>
      </c>
      <c r="B73" s="56" t="s">
        <v>16</v>
      </c>
      <c r="C73" s="57">
        <f>CEILING(170/'[1]Dollar Rate'!J26,1)</f>
        <v>57</v>
      </c>
      <c r="D73" s="57">
        <f>CEILING(99/'[1]Dollar Rate'!J26,1)</f>
        <v>34</v>
      </c>
      <c r="E73" s="57">
        <f>CEILING(95/'[1]Dollar Rate'!J26,1)</f>
        <v>32</v>
      </c>
      <c r="F73" s="57">
        <f>CEILING(115/'[1]Dollar Rate'!J26,1)</f>
        <v>39</v>
      </c>
      <c r="G73" s="57">
        <v>93</v>
      </c>
      <c r="H73" s="56" t="s">
        <v>108</v>
      </c>
      <c r="I73" s="34" t="s">
        <v>18</v>
      </c>
    </row>
    <row r="74" spans="1:9" ht="11.25" thickBot="1">
      <c r="A74" s="52"/>
      <c r="B74" s="53"/>
      <c r="C74" s="54"/>
      <c r="D74" s="54"/>
      <c r="E74" s="54"/>
      <c r="F74" s="54"/>
      <c r="G74" s="54"/>
      <c r="H74" s="53"/>
      <c r="I74" s="53"/>
    </row>
    <row r="75" spans="1:9" s="17" customFormat="1" ht="13.5" thickTop="1">
      <c r="A75" s="48" t="s">
        <v>61</v>
      </c>
      <c r="B75" s="15"/>
      <c r="C75" s="16"/>
      <c r="D75" s="16"/>
      <c r="E75" s="16"/>
      <c r="F75" s="16"/>
      <c r="G75" s="16"/>
      <c r="H75" s="15"/>
      <c r="I75" s="15"/>
    </row>
    <row r="76" spans="1:9" ht="10.5">
      <c r="A76" s="49" t="s">
        <v>62</v>
      </c>
      <c r="B76" s="19" t="s">
        <v>40</v>
      </c>
      <c r="C76" s="22">
        <f>CEILING(38/'[1]Dollar Rate'!J26,1)</f>
        <v>13</v>
      </c>
      <c r="D76" s="22">
        <f>CEILING(27/'[1]Dollar Rate'!J26,1)</f>
        <v>10</v>
      </c>
      <c r="E76" s="22">
        <f>CEILING(25/'[1]Dollar Rate'!J26,1)</f>
        <v>9</v>
      </c>
      <c r="F76" s="22">
        <f>CEILING(19/'[1]Dollar Rate'!J26,1)</f>
        <v>7</v>
      </c>
      <c r="G76" s="22">
        <f>CEILING(18/'[1]Dollar Rate'!J26,1)</f>
        <v>7</v>
      </c>
      <c r="H76" s="19" t="s">
        <v>108</v>
      </c>
      <c r="I76" s="23" t="s">
        <v>22</v>
      </c>
    </row>
    <row r="77" spans="1:9" ht="10.5">
      <c r="A77" s="38" t="s">
        <v>104</v>
      </c>
      <c r="B77" s="30" t="s">
        <v>40</v>
      </c>
      <c r="C77" s="33">
        <f>CEILING(76/'[1]Dollar Rate'!J26,1)</f>
        <v>26</v>
      </c>
      <c r="D77" s="33">
        <f>CEILING(57/'[1]Dollar Rate'!J26,1)</f>
        <v>20</v>
      </c>
      <c r="E77" s="33">
        <f>CEILING(50/'[1]Dollar Rate'!J26,1)</f>
        <v>17</v>
      </c>
      <c r="F77" s="33">
        <f>CEILING(43/'[1]Dollar Rate'!J26,1)</f>
        <v>15</v>
      </c>
      <c r="G77" s="33">
        <f>CEILING(36/'[1]Dollar Rate'!J26,1)</f>
        <v>13</v>
      </c>
      <c r="H77" s="30" t="s">
        <v>108</v>
      </c>
      <c r="I77" s="34" t="s">
        <v>18</v>
      </c>
    </row>
    <row r="78" spans="1:9" ht="10.5">
      <c r="A78" s="24" t="s">
        <v>63</v>
      </c>
      <c r="B78" s="25" t="s">
        <v>16</v>
      </c>
      <c r="C78" s="36">
        <f>CEILING(57/'[1]Dollar Rate'!J26,1)</f>
        <v>20</v>
      </c>
      <c r="D78" s="36">
        <f>CEILING(34/'[1]Dollar Rate'!J26,1)</f>
        <v>12</v>
      </c>
      <c r="E78" s="36">
        <f>CEILING(32/'[1]Dollar Rate'!J26,1)</f>
        <v>11</v>
      </c>
      <c r="F78" s="39">
        <f>CEILING(27/'[1]Dollar Rate'!J26,1)</f>
        <v>10</v>
      </c>
      <c r="G78" s="39">
        <f>CEILING(25/'[1]Dollar Rate'!J26,1)</f>
        <v>9</v>
      </c>
      <c r="H78" s="25" t="s">
        <v>108</v>
      </c>
      <c r="I78" s="28" t="s">
        <v>22</v>
      </c>
    </row>
    <row r="79" spans="1:9" ht="10.5">
      <c r="A79" s="43" t="s">
        <v>105</v>
      </c>
      <c r="B79" s="44" t="s">
        <v>16</v>
      </c>
      <c r="C79" s="45">
        <f>CEILING(114/'[1]Dollar Rate'!J26,1)</f>
        <v>39</v>
      </c>
      <c r="D79" s="45">
        <f>CEILING(72/'[1]Dollar Rate'!J26,1)</f>
        <v>25</v>
      </c>
      <c r="E79" s="45">
        <f>CEILING(64/'[1]Dollar Rate'!J26,1)</f>
        <v>22</v>
      </c>
      <c r="F79" s="46">
        <f>CEILING(57/'[1]Dollar Rate'!J26,1)</f>
        <v>20</v>
      </c>
      <c r="G79" s="46">
        <f>CEILING(50/'[1]Dollar Rate'!J26,1)</f>
        <v>17</v>
      </c>
      <c r="H79" s="44" t="s">
        <v>108</v>
      </c>
      <c r="I79" s="28" t="s">
        <v>18</v>
      </c>
    </row>
    <row r="80" spans="1:9" ht="11.25" thickBot="1">
      <c r="A80" s="52"/>
      <c r="B80" s="53"/>
      <c r="C80" s="54"/>
      <c r="D80" s="54"/>
      <c r="E80" s="54"/>
      <c r="F80" s="54"/>
      <c r="G80" s="54"/>
      <c r="H80" s="53"/>
      <c r="I80" s="53"/>
    </row>
    <row r="81" spans="1:9" ht="13.5" thickTop="1">
      <c r="A81" s="48" t="s">
        <v>64</v>
      </c>
      <c r="B81" s="53"/>
      <c r="C81" s="54"/>
      <c r="D81" s="54"/>
      <c r="E81" s="54"/>
      <c r="F81" s="54"/>
      <c r="G81" s="54"/>
      <c r="H81" s="53"/>
      <c r="I81" s="53"/>
    </row>
    <row r="82" spans="1:9" ht="10.5">
      <c r="A82" s="58" t="s">
        <v>65</v>
      </c>
      <c r="B82" s="59" t="s">
        <v>66</v>
      </c>
      <c r="C82" s="60">
        <f>CEILING(382/'[1]Dollar Rate'!J26,1)</f>
        <v>128</v>
      </c>
      <c r="D82" s="60">
        <f>CEILING(216/'[1]Dollar Rate'!J26,1)</f>
        <v>73</v>
      </c>
      <c r="E82" s="60">
        <f>CEILING(208/'[1]Dollar Rate'!J26,1)</f>
        <v>70</v>
      </c>
      <c r="F82" s="60">
        <f>CEILING(133/'[1]Dollar Rate'!J26,1)</f>
        <v>45</v>
      </c>
      <c r="G82" s="60">
        <f>CEILING(72/'[1]Dollar Rate'!J26,1)</f>
        <v>25</v>
      </c>
      <c r="H82" s="59" t="s">
        <v>13</v>
      </c>
      <c r="I82" s="61" t="s">
        <v>22</v>
      </c>
    </row>
    <row r="83" spans="1:9" ht="10.5">
      <c r="A83" s="62" t="s">
        <v>106</v>
      </c>
      <c r="B83" s="63" t="s">
        <v>66</v>
      </c>
      <c r="C83" s="64">
        <f>CEILING(571/'[1]Dollar Rate'!J26,1)</f>
        <v>191</v>
      </c>
      <c r="D83" s="64">
        <f>CEILING(321/'[1]Dollar Rate'!J26,1)</f>
        <v>108</v>
      </c>
      <c r="E83" s="64">
        <f>CEILING(302/'[1]Dollar Rate'!J26,1)</f>
        <v>102</v>
      </c>
      <c r="F83" s="64">
        <f>CEILING(189/'[1]Dollar Rate'!J26,1)</f>
        <v>64</v>
      </c>
      <c r="G83" s="64">
        <f>CEILING(90/'[1]Dollar Rate'!J26,1)</f>
        <v>31</v>
      </c>
      <c r="H83" s="63" t="s">
        <v>13</v>
      </c>
      <c r="I83" s="34" t="s">
        <v>18</v>
      </c>
    </row>
    <row r="85" spans="1:9" ht="10.5">
      <c r="A85" s="65" t="s">
        <v>67</v>
      </c>
      <c r="B85" s="65"/>
      <c r="C85" s="66"/>
      <c r="D85" s="66"/>
      <c r="E85" s="66"/>
      <c r="F85" s="66"/>
      <c r="G85" s="66"/>
      <c r="H85" s="65"/>
      <c r="I85" s="65"/>
    </row>
    <row r="86" spans="1:9" ht="10.5">
      <c r="A86" s="65" t="s">
        <v>68</v>
      </c>
      <c r="B86" s="65"/>
      <c r="C86" s="66"/>
      <c r="D86" s="66"/>
      <c r="E86" s="66"/>
      <c r="F86" s="66"/>
      <c r="G86" s="66"/>
      <c r="H86" s="65"/>
      <c r="I86" s="65"/>
    </row>
    <row r="87" spans="1:9" ht="10.5">
      <c r="A87" s="65" t="s">
        <v>69</v>
      </c>
      <c r="B87" s="65"/>
      <c r="C87" s="66"/>
      <c r="D87" s="66"/>
      <c r="E87" s="66"/>
      <c r="F87" s="66"/>
      <c r="G87" s="66"/>
      <c r="H87" s="65"/>
      <c r="I87" s="65"/>
    </row>
    <row r="88" spans="1:9" ht="10.5">
      <c r="A88" s="67" t="s">
        <v>70</v>
      </c>
      <c r="B88" s="67"/>
      <c r="C88" s="67"/>
      <c r="D88" s="67"/>
      <c r="E88" s="67"/>
      <c r="F88" s="67"/>
      <c r="G88" s="67"/>
      <c r="H88" s="67"/>
      <c r="I88" s="67"/>
    </row>
    <row r="89" spans="1:9" ht="10.5">
      <c r="A89" s="67"/>
      <c r="B89" s="67"/>
      <c r="C89" s="67"/>
      <c r="D89" s="67"/>
      <c r="E89" s="67"/>
      <c r="F89" s="67"/>
      <c r="G89" s="67"/>
      <c r="H89" s="67"/>
      <c r="I89" s="67"/>
    </row>
    <row r="90" spans="1:9" ht="10.5">
      <c r="A90" s="67"/>
      <c r="B90" s="67"/>
      <c r="C90" s="67"/>
      <c r="D90" s="67"/>
      <c r="E90" s="67"/>
      <c r="F90" s="67"/>
      <c r="G90" s="67"/>
      <c r="H90" s="67"/>
      <c r="I90" s="67"/>
    </row>
  </sheetData>
  <mergeCells count="13">
    <mergeCell ref="C8:G8"/>
    <mergeCell ref="C9:G9"/>
    <mergeCell ref="A1:H1"/>
    <mergeCell ref="C10:G10"/>
    <mergeCell ref="C11:G11"/>
    <mergeCell ref="A88:I90"/>
    <mergeCell ref="I2:I3"/>
    <mergeCell ref="A2:A3"/>
    <mergeCell ref="B2:B3"/>
    <mergeCell ref="H2:H3"/>
    <mergeCell ref="C2:G2"/>
    <mergeCell ref="C6:G6"/>
    <mergeCell ref="C7:G7"/>
  </mergeCells>
  <printOptions/>
  <pageMargins left="0.5" right="0.5" top="0.5" bottom="0.5" header="0.5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dcterms:created xsi:type="dcterms:W3CDTF">2006-10-24T07:30:23Z</dcterms:created>
  <dcterms:modified xsi:type="dcterms:W3CDTF">2006-10-24T07:39:50Z</dcterms:modified>
  <cp:category/>
  <cp:version/>
  <cp:contentType/>
  <cp:contentStatus/>
</cp:coreProperties>
</file>